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er\Dropbox\Consultancy\MRC work\Media Ownership Report 2023\To publish\"/>
    </mc:Choice>
  </mc:AlternateContent>
  <xr:revisionPtr revIDLastSave="0" documentId="13_ncr:1_{319410D8-EDE8-431E-A8A0-3374CA7A3C2F}" xr6:coauthVersionLast="47" xr6:coauthVersionMax="47" xr10:uidLastSave="{00000000-0000-0000-0000-000000000000}"/>
  <bookViews>
    <workbookView xWindow="-120" yWindow="-120" windowWidth="29040" windowHeight="15840" xr2:uid="{B621B62D-8B77-4A2C-ACC4-532CFEAC4232}"/>
  </bookViews>
  <sheets>
    <sheet name="National newspapers circ &amp; rev" sheetId="1" r:id="rId1"/>
    <sheet name="Top 50 online newsbrands" sheetId="13" r:id="rId2"/>
    <sheet name="Reach - print &amp; digital" sheetId="12" r:id="rId3"/>
    <sheet name="Monthly ABCs 2017-23" sheetId="8" r:id="rId4"/>
    <sheet name="%ch ABCs 2017-23" sheetId="11" r:id="rId5"/>
  </sheets>
  <definedNames>
    <definedName name="_xlnm._FilterDatabase" localSheetId="2" hidden="1">'Reach - print &amp; digital'!$A$8:$D$13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3" l="1"/>
  <c r="G21" i="13"/>
  <c r="G22" i="13"/>
  <c r="G23" i="13"/>
  <c r="G24" i="13"/>
  <c r="G25" i="13"/>
  <c r="G26" i="13"/>
  <c r="G27" i="13"/>
  <c r="G28" i="13"/>
  <c r="G29" i="13"/>
  <c r="G30" i="13"/>
  <c r="G31" i="13"/>
  <c r="G20" i="13"/>
  <c r="G16" i="13"/>
  <c r="H12" i="13" s="1"/>
  <c r="G17" i="13"/>
  <c r="G12" i="13"/>
  <c r="J6" i="13"/>
  <c r="G6" i="13"/>
  <c r="I5" i="13"/>
  <c r="G5" i="13"/>
  <c r="G4" i="13"/>
  <c r="G9" i="13"/>
  <c r="C66" i="1"/>
  <c r="B75" i="11"/>
  <c r="H29" i="13" l="1"/>
  <c r="H25" i="13"/>
  <c r="G7" i="13"/>
  <c r="G8" i="13"/>
  <c r="G14" i="13"/>
  <c r="G10" i="13"/>
  <c r="G11" i="13"/>
  <c r="G13" i="13"/>
  <c r="H21" i="13" l="1"/>
  <c r="H28" i="13"/>
  <c r="H30" i="13"/>
  <c r="H31" i="13"/>
  <c r="H23" i="13"/>
  <c r="H24" i="13"/>
  <c r="H27" i="13"/>
  <c r="H22" i="13"/>
  <c r="H26" i="13"/>
  <c r="H20" i="13"/>
  <c r="J5" i="13"/>
  <c r="H9" i="13"/>
  <c r="C31" i="1"/>
  <c r="C33" i="1"/>
  <c r="C36" i="1"/>
  <c r="C35" i="1"/>
  <c r="C34" i="1"/>
  <c r="C32" i="1"/>
  <c r="S51" i="11"/>
  <c r="T51" i="11"/>
  <c r="U51" i="11"/>
  <c r="V51" i="11"/>
  <c r="S52" i="11"/>
  <c r="T52" i="11"/>
  <c r="U52" i="11"/>
  <c r="V52" i="11"/>
  <c r="S53" i="11"/>
  <c r="T53" i="11"/>
  <c r="U53" i="11"/>
  <c r="V53" i="11"/>
  <c r="S54" i="11"/>
  <c r="T54" i="11"/>
  <c r="U54" i="11"/>
  <c r="V54" i="11"/>
  <c r="S55" i="11"/>
  <c r="T55" i="11"/>
  <c r="U55" i="11"/>
  <c r="V55" i="11"/>
  <c r="S56" i="11"/>
  <c r="T56" i="11"/>
  <c r="U56" i="11"/>
  <c r="V56" i="11"/>
  <c r="S57" i="11"/>
  <c r="T57" i="11"/>
  <c r="U57" i="11"/>
  <c r="V57" i="11"/>
  <c r="S58" i="11"/>
  <c r="U58" i="11"/>
  <c r="V58" i="11"/>
  <c r="S59" i="11"/>
  <c r="U59" i="11"/>
  <c r="V59" i="11"/>
  <c r="S60" i="11"/>
  <c r="U60" i="11"/>
  <c r="V60" i="11"/>
  <c r="S61" i="11"/>
  <c r="U61" i="11"/>
  <c r="V61" i="11"/>
  <c r="S62" i="11"/>
  <c r="U62" i="11"/>
  <c r="V62" i="11"/>
  <c r="S63" i="11"/>
  <c r="U63" i="11"/>
  <c r="V63" i="11"/>
  <c r="S64" i="11"/>
  <c r="U64" i="11"/>
  <c r="V64" i="11"/>
  <c r="S65" i="11"/>
  <c r="U65" i="11"/>
  <c r="V65" i="11"/>
  <c r="S66" i="11"/>
  <c r="U66" i="11"/>
  <c r="V66" i="11"/>
  <c r="S67" i="11"/>
  <c r="U67" i="11"/>
  <c r="V67" i="11"/>
  <c r="S68" i="11"/>
  <c r="U68" i="11"/>
  <c r="V68" i="11"/>
  <c r="S69" i="11"/>
  <c r="U69" i="11"/>
  <c r="V69" i="11"/>
  <c r="S70" i="11"/>
  <c r="U70" i="11"/>
  <c r="V70" i="11"/>
  <c r="S71" i="11"/>
  <c r="U71" i="11"/>
  <c r="V71" i="11"/>
  <c r="S72" i="11"/>
  <c r="U72" i="11"/>
  <c r="V72" i="11"/>
  <c r="S73" i="11"/>
  <c r="U73" i="11"/>
  <c r="V73" i="11"/>
  <c r="S74" i="11"/>
  <c r="U74" i="11"/>
  <c r="V74" i="11"/>
  <c r="S75" i="11"/>
  <c r="U75" i="11"/>
  <c r="V75" i="11"/>
  <c r="S76" i="11"/>
  <c r="U76" i="11"/>
  <c r="V76" i="11"/>
  <c r="S77" i="11"/>
  <c r="U77" i="11"/>
  <c r="V77" i="11"/>
  <c r="S78" i="11"/>
  <c r="U78" i="11"/>
  <c r="V78" i="11"/>
  <c r="S79" i="11"/>
  <c r="U79" i="11"/>
  <c r="V79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K51" i="11"/>
  <c r="K52" i="11"/>
  <c r="K53" i="11"/>
  <c r="K54" i="11"/>
  <c r="K55" i="11"/>
  <c r="K56" i="11"/>
  <c r="K57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O89" i="8"/>
  <c r="D18" i="1" s="1"/>
  <c r="C89" i="8"/>
  <c r="D5" i="1" s="1"/>
  <c r="D89" i="8"/>
  <c r="E89" i="8"/>
  <c r="D7" i="1" s="1"/>
  <c r="H89" i="8"/>
  <c r="I89" i="8"/>
  <c r="D10" i="1" s="1"/>
  <c r="J89" i="8"/>
  <c r="D11" i="1" s="1"/>
  <c r="L89" i="8"/>
  <c r="Q89" i="8"/>
  <c r="D21" i="1" s="1"/>
  <c r="S89" i="8"/>
  <c r="D22" i="1" s="1"/>
  <c r="U89" i="8"/>
  <c r="D25" i="1" s="1"/>
  <c r="V89" i="8"/>
  <c r="D26" i="1" s="1"/>
  <c r="C90" i="8"/>
  <c r="D90" i="8"/>
  <c r="E90" i="8"/>
  <c r="H90" i="8"/>
  <c r="I90" i="8"/>
  <c r="J90" i="8"/>
  <c r="L90" i="8"/>
  <c r="O90" i="8"/>
  <c r="Q90" i="8"/>
  <c r="S90" i="8"/>
  <c r="U90" i="8"/>
  <c r="V90" i="8"/>
  <c r="C88" i="8"/>
  <c r="G5" i="1" s="1"/>
  <c r="D88" i="8"/>
  <c r="G4" i="1" s="1"/>
  <c r="E88" i="8"/>
  <c r="G7" i="1" s="1"/>
  <c r="H88" i="8"/>
  <c r="G9" i="1" s="1"/>
  <c r="I88" i="8"/>
  <c r="G10" i="1" s="1"/>
  <c r="J88" i="8"/>
  <c r="G11" i="1" s="1"/>
  <c r="K88" i="8"/>
  <c r="G13" i="1" s="1"/>
  <c r="L88" i="8"/>
  <c r="G12" i="1" s="1"/>
  <c r="N88" i="8"/>
  <c r="G19" i="1" s="1"/>
  <c r="O88" i="8"/>
  <c r="G18" i="1" s="1"/>
  <c r="Q88" i="8"/>
  <c r="G21" i="1" s="1"/>
  <c r="S88" i="8"/>
  <c r="G22" i="1" s="1"/>
  <c r="T88" i="8"/>
  <c r="G24" i="1" s="1"/>
  <c r="U88" i="8"/>
  <c r="G25" i="1" s="1"/>
  <c r="V88" i="8"/>
  <c r="G26" i="1" s="1"/>
  <c r="C60" i="1"/>
  <c r="J8" i="13" l="1"/>
  <c r="J9" i="13"/>
  <c r="J7" i="13"/>
  <c r="J13" i="13"/>
  <c r="J14" i="13"/>
  <c r="H10" i="13"/>
  <c r="H4" i="13"/>
  <c r="H6" i="13"/>
  <c r="H14" i="13"/>
  <c r="H8" i="13"/>
  <c r="H13" i="13"/>
  <c r="H5" i="13"/>
  <c r="H7" i="13"/>
  <c r="H11" i="13"/>
  <c r="W78" i="11"/>
  <c r="W74" i="11"/>
  <c r="W70" i="11"/>
  <c r="AS70" i="11" s="1"/>
  <c r="W66" i="11"/>
  <c r="W62" i="11"/>
  <c r="W58" i="11"/>
  <c r="M76" i="11"/>
  <c r="M72" i="11"/>
  <c r="AB72" i="11" s="1"/>
  <c r="M68" i="11"/>
  <c r="AF68" i="11" s="1"/>
  <c r="M64" i="11"/>
  <c r="AB64" i="11" s="1"/>
  <c r="M60" i="11"/>
  <c r="AJ60" i="11" s="1"/>
  <c r="M79" i="11"/>
  <c r="M75" i="11"/>
  <c r="AA75" i="11" s="1"/>
  <c r="M71" i="11"/>
  <c r="AC71" i="11" s="1"/>
  <c r="M67" i="11"/>
  <c r="AG67" i="11" s="1"/>
  <c r="M63" i="11"/>
  <c r="M59" i="11"/>
  <c r="W77" i="11"/>
  <c r="W73" i="11"/>
  <c r="W69" i="11"/>
  <c r="W65" i="11"/>
  <c r="W61" i="11"/>
  <c r="M78" i="11"/>
  <c r="M74" i="11"/>
  <c r="M70" i="11"/>
  <c r="AH70" i="11" s="1"/>
  <c r="M66" i="11"/>
  <c r="AA66" i="11" s="1"/>
  <c r="M62" i="11"/>
  <c r="AF62" i="11" s="1"/>
  <c r="M58" i="11"/>
  <c r="W76" i="11"/>
  <c r="AS76" i="11" s="1"/>
  <c r="W72" i="11"/>
  <c r="AS72" i="11" s="1"/>
  <c r="W68" i="11"/>
  <c r="W64" i="11"/>
  <c r="W60" i="11"/>
  <c r="AS60" i="11" s="1"/>
  <c r="M77" i="11"/>
  <c r="AG77" i="11" s="1"/>
  <c r="M73" i="11"/>
  <c r="M69" i="11"/>
  <c r="M65" i="11"/>
  <c r="AH65" i="11" s="1"/>
  <c r="M61" i="11"/>
  <c r="M57" i="11"/>
  <c r="AF57" i="11" s="1"/>
  <c r="W79" i="11"/>
  <c r="W75" i="11"/>
  <c r="W71" i="11"/>
  <c r="W67" i="11"/>
  <c r="W63" i="11"/>
  <c r="W59" i="11"/>
  <c r="E91" i="8"/>
  <c r="C91" i="8"/>
  <c r="S91" i="8"/>
  <c r="I91" i="8"/>
  <c r="V91" i="8"/>
  <c r="H91" i="8"/>
  <c r="D91" i="8"/>
  <c r="W54" i="11"/>
  <c r="M51" i="11"/>
  <c r="M52" i="11"/>
  <c r="W57" i="11"/>
  <c r="M54" i="11"/>
  <c r="W56" i="11"/>
  <c r="W52" i="11"/>
  <c r="M55" i="11"/>
  <c r="M56" i="11"/>
  <c r="M53" i="11"/>
  <c r="W53" i="11"/>
  <c r="W55" i="11"/>
  <c r="W51" i="11"/>
  <c r="U91" i="8"/>
  <c r="Q91" i="8"/>
  <c r="O91" i="8"/>
  <c r="L91" i="8"/>
  <c r="D12" i="1"/>
  <c r="D9" i="1"/>
  <c r="D4" i="1"/>
  <c r="J91" i="8"/>
  <c r="AG64" i="11" l="1"/>
  <c r="AC56" i="11"/>
  <c r="AR52" i="11"/>
  <c r="AH69" i="11"/>
  <c r="AR54" i="11"/>
  <c r="AC53" i="11"/>
  <c r="AB79" i="11"/>
  <c r="AG55" i="11"/>
  <c r="AQ56" i="11"/>
  <c r="AH74" i="11"/>
  <c r="AH73" i="11"/>
  <c r="AA51" i="11"/>
  <c r="AC75" i="11"/>
  <c r="AA64" i="11"/>
  <c r="AC68" i="11"/>
  <c r="AG73" i="11"/>
  <c r="AG71" i="11"/>
  <c r="AA71" i="11"/>
  <c r="AA68" i="11"/>
  <c r="AC55" i="11"/>
  <c r="AA65" i="11"/>
  <c r="AG62" i="11"/>
  <c r="AC72" i="11"/>
  <c r="AG51" i="11"/>
  <c r="AB68" i="11"/>
  <c r="AH51" i="11"/>
  <c r="AJ72" i="11"/>
  <c r="AA72" i="11"/>
  <c r="AA73" i="11"/>
  <c r="AQ54" i="11"/>
  <c r="AG66" i="11"/>
  <c r="AF66" i="11"/>
  <c r="AQ51" i="11"/>
  <c r="AR51" i="11"/>
  <c r="AS51" i="11"/>
  <c r="AS67" i="11"/>
  <c r="AC78" i="11"/>
  <c r="AA78" i="11"/>
  <c r="AG78" i="11"/>
  <c r="AF78" i="11"/>
  <c r="AH78" i="11"/>
  <c r="AS77" i="11"/>
  <c r="AB77" i="11"/>
  <c r="AJ77" i="11"/>
  <c r="AF77" i="11"/>
  <c r="AH77" i="11"/>
  <c r="AA77" i="11"/>
  <c r="AF76" i="11"/>
  <c r="AB76" i="11"/>
  <c r="AA76" i="11"/>
  <c r="AC76" i="11"/>
  <c r="AF79" i="11"/>
  <c r="AA79" i="11"/>
  <c r="AC79" i="11"/>
  <c r="AJ79" i="11"/>
  <c r="AG79" i="11"/>
  <c r="AS64" i="11"/>
  <c r="AC54" i="11"/>
  <c r="AF54" i="11"/>
  <c r="AH54" i="11"/>
  <c r="AB54" i="11"/>
  <c r="AJ54" i="11"/>
  <c r="AI54" i="11"/>
  <c r="AG54" i="11"/>
  <c r="AB70" i="11"/>
  <c r="AC70" i="11"/>
  <c r="AJ70" i="11"/>
  <c r="AF70" i="11"/>
  <c r="AG70" i="11"/>
  <c r="AS73" i="11"/>
  <c r="AI52" i="11"/>
  <c r="AB52" i="11"/>
  <c r="AG52" i="11"/>
  <c r="AH52" i="11"/>
  <c r="AF59" i="11"/>
  <c r="AJ59" i="11"/>
  <c r="AB59" i="11"/>
  <c r="AG59" i="11"/>
  <c r="AH59" i="11"/>
  <c r="AS74" i="11"/>
  <c r="AG76" i="11"/>
  <c r="AH79" i="11"/>
  <c r="AC52" i="11"/>
  <c r="AA54" i="11"/>
  <c r="AQ55" i="11"/>
  <c r="AR55" i="11"/>
  <c r="AS55" i="11"/>
  <c r="AS71" i="11"/>
  <c r="AS53" i="11"/>
  <c r="AQ53" i="11"/>
  <c r="AR53" i="11"/>
  <c r="AH53" i="11"/>
  <c r="AB53" i="11"/>
  <c r="AF53" i="11"/>
  <c r="AJ53" i="11"/>
  <c r="AG53" i="11"/>
  <c r="AI53" i="11"/>
  <c r="AA53" i="11"/>
  <c r="AI56" i="11"/>
  <c r="AF56" i="11"/>
  <c r="AJ56" i="11"/>
  <c r="AH56" i="11"/>
  <c r="AG56" i="11"/>
  <c r="AB56" i="11"/>
  <c r="AA56" i="11"/>
  <c r="AJ55" i="11"/>
  <c r="AA55" i="11"/>
  <c r="AB55" i="11"/>
  <c r="AI55" i="11"/>
  <c r="AQ52" i="11"/>
  <c r="AJ74" i="11"/>
  <c r="AB74" i="11"/>
  <c r="AC74" i="11"/>
  <c r="AF74" i="11"/>
  <c r="AG74" i="11"/>
  <c r="AA74" i="11"/>
  <c r="AA57" i="11"/>
  <c r="AG57" i="11"/>
  <c r="AH57" i="11"/>
  <c r="AJ57" i="11"/>
  <c r="AB57" i="11"/>
  <c r="AF60" i="11"/>
  <c r="AB60" i="11"/>
  <c r="AA60" i="11"/>
  <c r="AH60" i="11"/>
  <c r="AC60" i="11"/>
  <c r="AF67" i="11"/>
  <c r="AJ67" i="11"/>
  <c r="AB67" i="11"/>
  <c r="AC67" i="11"/>
  <c r="AA67" i="11"/>
  <c r="AH67" i="11"/>
  <c r="AS62" i="11"/>
  <c r="AS78" i="11"/>
  <c r="AA52" i="11"/>
  <c r="AJ76" i="11"/>
  <c r="AC57" i="11"/>
  <c r="AJ78" i="11"/>
  <c r="AF52" i="11"/>
  <c r="AB78" i="11"/>
  <c r="AH76" i="11"/>
  <c r="AS52" i="11"/>
  <c r="AF55" i="11"/>
  <c r="AG60" i="11"/>
  <c r="AI57" i="11"/>
  <c r="AA70" i="11"/>
  <c r="AJ52" i="11"/>
  <c r="AA59" i="11"/>
  <c r="AS68" i="11"/>
  <c r="AC59" i="11"/>
  <c r="AH55" i="11"/>
  <c r="AC77" i="11"/>
  <c r="AS59" i="11"/>
  <c r="AS75" i="11"/>
  <c r="AS61" i="11"/>
  <c r="AB61" i="11"/>
  <c r="AJ61" i="11"/>
  <c r="AF61" i="11"/>
  <c r="AF64" i="11"/>
  <c r="AH64" i="11"/>
  <c r="AF63" i="11"/>
  <c r="AB63" i="11"/>
  <c r="AH63" i="11"/>
  <c r="AJ63" i="11"/>
  <c r="AS56" i="11"/>
  <c r="AB62" i="11"/>
  <c r="AC62" i="11"/>
  <c r="AJ62" i="11"/>
  <c r="AS57" i="11"/>
  <c r="AQ57" i="11"/>
  <c r="AB69" i="11"/>
  <c r="AJ69" i="11"/>
  <c r="AF69" i="11"/>
  <c r="AF75" i="11"/>
  <c r="AJ75" i="11"/>
  <c r="AB75" i="11"/>
  <c r="AS66" i="11"/>
  <c r="AG68" i="11"/>
  <c r="AG61" i="11"/>
  <c r="AA61" i="11"/>
  <c r="AR56" i="11"/>
  <c r="AJ64" i="11"/>
  <c r="AG75" i="11"/>
  <c r="AA63" i="11"/>
  <c r="AH62" i="11"/>
  <c r="AC63" i="11"/>
  <c r="AC61" i="11"/>
  <c r="AS63" i="11"/>
  <c r="AS69" i="11"/>
  <c r="AB65" i="11"/>
  <c r="AJ65" i="11"/>
  <c r="AC65" i="11"/>
  <c r="AF65" i="11"/>
  <c r="AF72" i="11"/>
  <c r="AH72" i="11"/>
  <c r="AF71" i="11"/>
  <c r="AB71" i="11"/>
  <c r="AH71" i="11"/>
  <c r="AJ71" i="11"/>
  <c r="AJ66" i="11"/>
  <c r="AB66" i="11"/>
  <c r="AC66" i="11"/>
  <c r="AS65" i="11"/>
  <c r="AB73" i="11"/>
  <c r="AJ73" i="11"/>
  <c r="AC73" i="11"/>
  <c r="AF73" i="11"/>
  <c r="AC51" i="11"/>
  <c r="AF51" i="11"/>
  <c r="AJ51" i="11"/>
  <c r="AI51" i="11"/>
  <c r="AS54" i="11"/>
  <c r="AG72" i="11"/>
  <c r="AG69" i="11"/>
  <c r="AA69" i="11"/>
  <c r="AG65" i="11"/>
  <c r="AC64" i="11"/>
  <c r="AB51" i="11"/>
  <c r="AA62" i="11"/>
  <c r="AR57" i="11"/>
  <c r="AJ68" i="11"/>
  <c r="AG63" i="11"/>
  <c r="AH66" i="11"/>
  <c r="AS79" i="11"/>
  <c r="AH75" i="11"/>
  <c r="AH68" i="11"/>
  <c r="AC69" i="11"/>
  <c r="AH61" i="11"/>
  <c r="S47" i="11" l="1"/>
  <c r="T47" i="11"/>
  <c r="U47" i="11"/>
  <c r="V47" i="11"/>
  <c r="S48" i="11"/>
  <c r="T48" i="11"/>
  <c r="U48" i="11"/>
  <c r="V48" i="11"/>
  <c r="S49" i="11"/>
  <c r="T49" i="11"/>
  <c r="U49" i="11"/>
  <c r="V49" i="11"/>
  <c r="Q47" i="11"/>
  <c r="Q48" i="11"/>
  <c r="Q49" i="11"/>
  <c r="O47" i="11"/>
  <c r="O48" i="11"/>
  <c r="O49" i="11"/>
  <c r="H47" i="11"/>
  <c r="I47" i="11"/>
  <c r="J47" i="11"/>
  <c r="K47" i="11"/>
  <c r="L47" i="11"/>
  <c r="H48" i="11"/>
  <c r="I48" i="11"/>
  <c r="J48" i="11"/>
  <c r="K48" i="11"/>
  <c r="L48" i="11"/>
  <c r="H49" i="11"/>
  <c r="I49" i="11"/>
  <c r="J49" i="11"/>
  <c r="K49" i="11"/>
  <c r="L49" i="11"/>
  <c r="E47" i="11"/>
  <c r="E48" i="11"/>
  <c r="E49" i="11"/>
  <c r="D47" i="11"/>
  <c r="D48" i="11"/>
  <c r="D49" i="11"/>
  <c r="C47" i="11"/>
  <c r="C48" i="11"/>
  <c r="C49" i="11"/>
  <c r="M49" i="11" l="1"/>
  <c r="W48" i="11"/>
  <c r="AQ48" i="11" s="1"/>
  <c r="W47" i="11"/>
  <c r="AQ47" i="11" s="1"/>
  <c r="W49" i="11"/>
  <c r="M47" i="11"/>
  <c r="AC47" i="11" s="1"/>
  <c r="M48" i="11"/>
  <c r="AB48" i="11" s="1"/>
  <c r="O38" i="11"/>
  <c r="P38" i="11"/>
  <c r="Q38" i="11"/>
  <c r="S38" i="11"/>
  <c r="T38" i="11"/>
  <c r="U38" i="11"/>
  <c r="V38" i="11"/>
  <c r="O39" i="11"/>
  <c r="P39" i="11"/>
  <c r="Q39" i="11"/>
  <c r="S39" i="11"/>
  <c r="T39" i="11"/>
  <c r="U39" i="11"/>
  <c r="V39" i="11"/>
  <c r="O40" i="11"/>
  <c r="P40" i="11"/>
  <c r="Q40" i="11"/>
  <c r="S40" i="11"/>
  <c r="T40" i="11"/>
  <c r="U40" i="11"/>
  <c r="V40" i="11"/>
  <c r="O41" i="11"/>
  <c r="Q41" i="11"/>
  <c r="S41" i="11"/>
  <c r="T41" i="11"/>
  <c r="U41" i="11"/>
  <c r="V41" i="11"/>
  <c r="O42" i="11"/>
  <c r="Q42" i="11"/>
  <c r="S42" i="11"/>
  <c r="T42" i="11"/>
  <c r="U42" i="11"/>
  <c r="V42" i="11"/>
  <c r="O43" i="11"/>
  <c r="Q43" i="11"/>
  <c r="S43" i="11"/>
  <c r="T43" i="11"/>
  <c r="U43" i="11"/>
  <c r="V43" i="11"/>
  <c r="O44" i="11"/>
  <c r="Q44" i="11"/>
  <c r="S44" i="11"/>
  <c r="T44" i="11"/>
  <c r="U44" i="11"/>
  <c r="V44" i="11"/>
  <c r="O45" i="11"/>
  <c r="Q45" i="11"/>
  <c r="S45" i="11"/>
  <c r="T45" i="11"/>
  <c r="U45" i="11"/>
  <c r="V45" i="11"/>
  <c r="O46" i="11"/>
  <c r="Q46" i="11"/>
  <c r="S46" i="11"/>
  <c r="T46" i="11"/>
  <c r="U46" i="11"/>
  <c r="V46" i="11"/>
  <c r="H38" i="11"/>
  <c r="I38" i="11"/>
  <c r="J38" i="11"/>
  <c r="K38" i="11"/>
  <c r="L38" i="11"/>
  <c r="H39" i="11"/>
  <c r="I39" i="11"/>
  <c r="J39" i="11"/>
  <c r="K39" i="11"/>
  <c r="L39" i="11"/>
  <c r="H40" i="11"/>
  <c r="I40" i="11"/>
  <c r="J40" i="11"/>
  <c r="K40" i="11"/>
  <c r="L40" i="11"/>
  <c r="H41" i="11"/>
  <c r="I41" i="11"/>
  <c r="J41" i="11"/>
  <c r="K41" i="11"/>
  <c r="L41" i="11"/>
  <c r="H42" i="11"/>
  <c r="I42" i="11"/>
  <c r="J42" i="11"/>
  <c r="K42" i="11"/>
  <c r="L42" i="11"/>
  <c r="H43" i="11"/>
  <c r="I43" i="11"/>
  <c r="J43" i="11"/>
  <c r="K43" i="11"/>
  <c r="L43" i="11"/>
  <c r="H44" i="11"/>
  <c r="I44" i="11"/>
  <c r="J44" i="11"/>
  <c r="K44" i="11"/>
  <c r="L44" i="11"/>
  <c r="H45" i="11"/>
  <c r="I45" i="11"/>
  <c r="J45" i="11"/>
  <c r="K45" i="11"/>
  <c r="L45" i="11"/>
  <c r="H46" i="11"/>
  <c r="I46" i="11"/>
  <c r="J46" i="11"/>
  <c r="K46" i="11"/>
  <c r="L46" i="11"/>
  <c r="E38" i="11"/>
  <c r="E39" i="11"/>
  <c r="E40" i="11"/>
  <c r="E41" i="11"/>
  <c r="E42" i="11"/>
  <c r="E43" i="11"/>
  <c r="E44" i="11"/>
  <c r="E45" i="11"/>
  <c r="E46" i="11"/>
  <c r="D38" i="11"/>
  <c r="D39" i="11"/>
  <c r="D40" i="11"/>
  <c r="D41" i="11"/>
  <c r="D42" i="11"/>
  <c r="D43" i="11"/>
  <c r="D44" i="11"/>
  <c r="D45" i="11"/>
  <c r="D46" i="11"/>
  <c r="C38" i="11"/>
  <c r="C39" i="11"/>
  <c r="C40" i="11"/>
  <c r="C41" i="11"/>
  <c r="C42" i="11"/>
  <c r="C43" i="11"/>
  <c r="C44" i="11"/>
  <c r="C45" i="11"/>
  <c r="C46" i="11"/>
  <c r="B38" i="11"/>
  <c r="B39" i="11"/>
  <c r="B40" i="11"/>
  <c r="N38" i="11"/>
  <c r="N39" i="11"/>
  <c r="N40" i="11"/>
  <c r="F38" i="11"/>
  <c r="F39" i="11"/>
  <c r="F40" i="11"/>
  <c r="B4" i="11"/>
  <c r="C4" i="11"/>
  <c r="D4" i="11"/>
  <c r="E4" i="11"/>
  <c r="F4" i="11"/>
  <c r="G4" i="11"/>
  <c r="H4" i="11"/>
  <c r="I4" i="11"/>
  <c r="J4" i="11"/>
  <c r="K4" i="11"/>
  <c r="L4" i="11"/>
  <c r="N4" i="11"/>
  <c r="O4" i="11"/>
  <c r="P4" i="11"/>
  <c r="Q4" i="11"/>
  <c r="R4" i="11"/>
  <c r="S4" i="11"/>
  <c r="T4" i="11"/>
  <c r="U4" i="11"/>
  <c r="V4" i="11"/>
  <c r="B5" i="11"/>
  <c r="C5" i="11"/>
  <c r="D5" i="11"/>
  <c r="E5" i="11"/>
  <c r="F5" i="11"/>
  <c r="G5" i="11"/>
  <c r="H5" i="11"/>
  <c r="I5" i="11"/>
  <c r="J5" i="11"/>
  <c r="K5" i="11"/>
  <c r="L5" i="11"/>
  <c r="N5" i="11"/>
  <c r="O5" i="11"/>
  <c r="P5" i="11"/>
  <c r="Q5" i="11"/>
  <c r="R5" i="11"/>
  <c r="S5" i="11"/>
  <c r="T5" i="11"/>
  <c r="U5" i="11"/>
  <c r="V5" i="11"/>
  <c r="B6" i="11"/>
  <c r="C6" i="11"/>
  <c r="D6" i="11"/>
  <c r="E6" i="11"/>
  <c r="F6" i="11"/>
  <c r="G6" i="11"/>
  <c r="H6" i="11"/>
  <c r="I6" i="11"/>
  <c r="J6" i="11"/>
  <c r="K6" i="11"/>
  <c r="L6" i="11"/>
  <c r="N6" i="11"/>
  <c r="O6" i="11"/>
  <c r="P6" i="11"/>
  <c r="Q6" i="11"/>
  <c r="R6" i="11"/>
  <c r="S6" i="11"/>
  <c r="T6" i="11"/>
  <c r="U6" i="11"/>
  <c r="V6" i="11"/>
  <c r="B7" i="11"/>
  <c r="C7" i="11"/>
  <c r="D7" i="11"/>
  <c r="E7" i="11"/>
  <c r="F7" i="11"/>
  <c r="G7" i="11"/>
  <c r="H7" i="11"/>
  <c r="I7" i="11"/>
  <c r="J7" i="11"/>
  <c r="K7" i="11"/>
  <c r="L7" i="11"/>
  <c r="N7" i="11"/>
  <c r="O7" i="11"/>
  <c r="P7" i="11"/>
  <c r="Q7" i="11"/>
  <c r="R7" i="11"/>
  <c r="S7" i="11"/>
  <c r="T7" i="11"/>
  <c r="U7" i="11"/>
  <c r="V7" i="11"/>
  <c r="B8" i="11"/>
  <c r="C8" i="11"/>
  <c r="D8" i="11"/>
  <c r="E8" i="11"/>
  <c r="F8" i="11"/>
  <c r="G8" i="11"/>
  <c r="H8" i="11"/>
  <c r="I8" i="11"/>
  <c r="J8" i="11"/>
  <c r="K8" i="11"/>
  <c r="L8" i="11"/>
  <c r="N8" i="11"/>
  <c r="O8" i="11"/>
  <c r="P8" i="11"/>
  <c r="Q8" i="11"/>
  <c r="R8" i="11"/>
  <c r="S8" i="11"/>
  <c r="T8" i="11"/>
  <c r="U8" i="11"/>
  <c r="V8" i="11"/>
  <c r="B9" i="11"/>
  <c r="C9" i="11"/>
  <c r="D9" i="11"/>
  <c r="E9" i="11"/>
  <c r="F9" i="11"/>
  <c r="G9" i="11"/>
  <c r="H9" i="11"/>
  <c r="I9" i="11"/>
  <c r="J9" i="11"/>
  <c r="K9" i="11"/>
  <c r="L9" i="11"/>
  <c r="N9" i="11"/>
  <c r="O9" i="11"/>
  <c r="P9" i="11"/>
  <c r="Q9" i="11"/>
  <c r="R9" i="11"/>
  <c r="S9" i="11"/>
  <c r="T9" i="11"/>
  <c r="U9" i="11"/>
  <c r="V9" i="11"/>
  <c r="B10" i="11"/>
  <c r="C10" i="11"/>
  <c r="D10" i="11"/>
  <c r="E10" i="11"/>
  <c r="F10" i="11"/>
  <c r="G10" i="11"/>
  <c r="H10" i="11"/>
  <c r="I10" i="11"/>
  <c r="J10" i="11"/>
  <c r="K10" i="11"/>
  <c r="L10" i="11"/>
  <c r="N10" i="11"/>
  <c r="O10" i="11"/>
  <c r="P10" i="11"/>
  <c r="Q10" i="11"/>
  <c r="R10" i="11"/>
  <c r="S10" i="11"/>
  <c r="T10" i="11"/>
  <c r="U10" i="11"/>
  <c r="V10" i="11"/>
  <c r="B11" i="11"/>
  <c r="C11" i="11"/>
  <c r="D11" i="11"/>
  <c r="E11" i="11"/>
  <c r="F11" i="11"/>
  <c r="G11" i="11"/>
  <c r="H11" i="11"/>
  <c r="I11" i="11"/>
  <c r="J11" i="11"/>
  <c r="K11" i="11"/>
  <c r="L11" i="11"/>
  <c r="N11" i="11"/>
  <c r="O11" i="11"/>
  <c r="P11" i="11"/>
  <c r="Q11" i="11"/>
  <c r="R11" i="11"/>
  <c r="S11" i="11"/>
  <c r="T11" i="11"/>
  <c r="U11" i="11"/>
  <c r="V11" i="11"/>
  <c r="B12" i="11"/>
  <c r="C12" i="11"/>
  <c r="D12" i="11"/>
  <c r="E12" i="11"/>
  <c r="F12" i="11"/>
  <c r="G12" i="11"/>
  <c r="H12" i="11"/>
  <c r="I12" i="11"/>
  <c r="J12" i="11"/>
  <c r="K12" i="11"/>
  <c r="L12" i="11"/>
  <c r="N12" i="11"/>
  <c r="O12" i="11"/>
  <c r="P12" i="11"/>
  <c r="Q12" i="11"/>
  <c r="R12" i="11"/>
  <c r="S12" i="11"/>
  <c r="T12" i="11"/>
  <c r="U12" i="11"/>
  <c r="V12" i="11"/>
  <c r="B13" i="11"/>
  <c r="C13" i="11"/>
  <c r="D13" i="11"/>
  <c r="E13" i="11"/>
  <c r="F13" i="11"/>
  <c r="G13" i="11"/>
  <c r="H13" i="11"/>
  <c r="I13" i="11"/>
  <c r="J13" i="11"/>
  <c r="K13" i="11"/>
  <c r="L13" i="11"/>
  <c r="N13" i="11"/>
  <c r="O13" i="11"/>
  <c r="P13" i="11"/>
  <c r="Q13" i="11"/>
  <c r="R13" i="11"/>
  <c r="S13" i="11"/>
  <c r="T13" i="11"/>
  <c r="U13" i="11"/>
  <c r="V13" i="11"/>
  <c r="B14" i="11"/>
  <c r="C14" i="11"/>
  <c r="D14" i="11"/>
  <c r="E14" i="11"/>
  <c r="F14" i="11"/>
  <c r="G14" i="11"/>
  <c r="H14" i="11"/>
  <c r="I14" i="11"/>
  <c r="J14" i="11"/>
  <c r="K14" i="11"/>
  <c r="L14" i="11"/>
  <c r="N14" i="11"/>
  <c r="O14" i="11"/>
  <c r="P14" i="11"/>
  <c r="Q14" i="11"/>
  <c r="R14" i="11"/>
  <c r="S14" i="11"/>
  <c r="T14" i="11"/>
  <c r="U14" i="11"/>
  <c r="V14" i="11"/>
  <c r="B15" i="11"/>
  <c r="C15" i="11"/>
  <c r="D15" i="11"/>
  <c r="E15" i="11"/>
  <c r="F15" i="11"/>
  <c r="G15" i="11"/>
  <c r="H15" i="11"/>
  <c r="I15" i="11"/>
  <c r="J15" i="11"/>
  <c r="K15" i="11"/>
  <c r="L15" i="11"/>
  <c r="N15" i="11"/>
  <c r="O15" i="11"/>
  <c r="P15" i="11"/>
  <c r="Q15" i="11"/>
  <c r="R15" i="11"/>
  <c r="S15" i="11"/>
  <c r="T15" i="11"/>
  <c r="U15" i="11"/>
  <c r="V15" i="11"/>
  <c r="B16" i="11"/>
  <c r="C16" i="11"/>
  <c r="D16" i="11"/>
  <c r="E16" i="11"/>
  <c r="F16" i="11"/>
  <c r="G16" i="11"/>
  <c r="H16" i="11"/>
  <c r="I16" i="11"/>
  <c r="J16" i="11"/>
  <c r="K16" i="11"/>
  <c r="L16" i="11"/>
  <c r="N16" i="11"/>
  <c r="O16" i="11"/>
  <c r="P16" i="11"/>
  <c r="Q16" i="11"/>
  <c r="R16" i="11"/>
  <c r="S16" i="11"/>
  <c r="T16" i="11"/>
  <c r="U16" i="11"/>
  <c r="V16" i="11"/>
  <c r="B17" i="11"/>
  <c r="C17" i="11"/>
  <c r="D17" i="11"/>
  <c r="E17" i="11"/>
  <c r="F17" i="11"/>
  <c r="G17" i="11"/>
  <c r="H17" i="11"/>
  <c r="I17" i="11"/>
  <c r="J17" i="11"/>
  <c r="K17" i="11"/>
  <c r="L17" i="11"/>
  <c r="N17" i="11"/>
  <c r="O17" i="11"/>
  <c r="P17" i="11"/>
  <c r="Q17" i="11"/>
  <c r="R17" i="11"/>
  <c r="S17" i="11"/>
  <c r="T17" i="11"/>
  <c r="U17" i="11"/>
  <c r="V17" i="11"/>
  <c r="B18" i="11"/>
  <c r="C18" i="11"/>
  <c r="D18" i="11"/>
  <c r="E18" i="11"/>
  <c r="F18" i="11"/>
  <c r="G18" i="11"/>
  <c r="H18" i="11"/>
  <c r="I18" i="11"/>
  <c r="J18" i="11"/>
  <c r="K18" i="11"/>
  <c r="L18" i="11"/>
  <c r="N18" i="11"/>
  <c r="O18" i="11"/>
  <c r="P18" i="11"/>
  <c r="Q18" i="11"/>
  <c r="R18" i="11"/>
  <c r="S18" i="11"/>
  <c r="T18" i="11"/>
  <c r="U18" i="11"/>
  <c r="V18" i="11"/>
  <c r="B19" i="11"/>
  <c r="C19" i="11"/>
  <c r="D19" i="11"/>
  <c r="E19" i="11"/>
  <c r="F19" i="11"/>
  <c r="G19" i="11"/>
  <c r="H19" i="11"/>
  <c r="I19" i="11"/>
  <c r="J19" i="11"/>
  <c r="K19" i="11"/>
  <c r="L19" i="11"/>
  <c r="N19" i="11"/>
  <c r="O19" i="11"/>
  <c r="P19" i="11"/>
  <c r="Q19" i="11"/>
  <c r="R19" i="11"/>
  <c r="S19" i="11"/>
  <c r="T19" i="11"/>
  <c r="U19" i="11"/>
  <c r="V19" i="11"/>
  <c r="B20" i="11"/>
  <c r="C20" i="11"/>
  <c r="D20" i="11"/>
  <c r="E20" i="11"/>
  <c r="F20" i="11"/>
  <c r="G20" i="11"/>
  <c r="H20" i="11"/>
  <c r="I20" i="11"/>
  <c r="J20" i="11"/>
  <c r="K20" i="11"/>
  <c r="L20" i="11"/>
  <c r="N20" i="11"/>
  <c r="O20" i="11"/>
  <c r="P20" i="11"/>
  <c r="Q20" i="11"/>
  <c r="R20" i="11"/>
  <c r="S20" i="11"/>
  <c r="T20" i="11"/>
  <c r="U20" i="11"/>
  <c r="V20" i="11"/>
  <c r="B21" i="11"/>
  <c r="C21" i="11"/>
  <c r="D21" i="11"/>
  <c r="E21" i="11"/>
  <c r="F21" i="11"/>
  <c r="G21" i="11"/>
  <c r="H21" i="11"/>
  <c r="I21" i="11"/>
  <c r="J21" i="11"/>
  <c r="K21" i="11"/>
  <c r="L21" i="11"/>
  <c r="N21" i="11"/>
  <c r="O21" i="11"/>
  <c r="P21" i="11"/>
  <c r="Q21" i="11"/>
  <c r="R21" i="11"/>
  <c r="S21" i="11"/>
  <c r="T21" i="11"/>
  <c r="U21" i="11"/>
  <c r="V21" i="11"/>
  <c r="B22" i="11"/>
  <c r="C22" i="11"/>
  <c r="D22" i="11"/>
  <c r="E22" i="11"/>
  <c r="F22" i="11"/>
  <c r="G22" i="11"/>
  <c r="H22" i="11"/>
  <c r="I22" i="11"/>
  <c r="J22" i="11"/>
  <c r="K22" i="11"/>
  <c r="L22" i="11"/>
  <c r="N22" i="11"/>
  <c r="O22" i="11"/>
  <c r="P22" i="11"/>
  <c r="Q22" i="11"/>
  <c r="R22" i="11"/>
  <c r="S22" i="11"/>
  <c r="T22" i="11"/>
  <c r="U22" i="11"/>
  <c r="V22" i="11"/>
  <c r="B23" i="11"/>
  <c r="C23" i="11"/>
  <c r="D23" i="11"/>
  <c r="E23" i="11"/>
  <c r="F23" i="11"/>
  <c r="G23" i="11"/>
  <c r="H23" i="11"/>
  <c r="I23" i="11"/>
  <c r="J23" i="11"/>
  <c r="K23" i="11"/>
  <c r="L23" i="11"/>
  <c r="N23" i="11"/>
  <c r="O23" i="11"/>
  <c r="P23" i="11"/>
  <c r="Q23" i="11"/>
  <c r="R23" i="11"/>
  <c r="S23" i="11"/>
  <c r="T23" i="11"/>
  <c r="U23" i="11"/>
  <c r="V23" i="11"/>
  <c r="B24" i="11"/>
  <c r="C24" i="11"/>
  <c r="D24" i="11"/>
  <c r="E24" i="11"/>
  <c r="F24" i="11"/>
  <c r="G24" i="11"/>
  <c r="H24" i="11"/>
  <c r="I24" i="11"/>
  <c r="J24" i="11"/>
  <c r="K24" i="11"/>
  <c r="L24" i="11"/>
  <c r="N24" i="11"/>
  <c r="O24" i="11"/>
  <c r="P24" i="11"/>
  <c r="Q24" i="11"/>
  <c r="R24" i="11"/>
  <c r="S24" i="11"/>
  <c r="T24" i="11"/>
  <c r="U24" i="11"/>
  <c r="V24" i="11"/>
  <c r="B25" i="11"/>
  <c r="C25" i="11"/>
  <c r="D25" i="11"/>
  <c r="E25" i="11"/>
  <c r="F25" i="11"/>
  <c r="G25" i="11"/>
  <c r="H25" i="11"/>
  <c r="I25" i="11"/>
  <c r="J25" i="11"/>
  <c r="K25" i="11"/>
  <c r="L25" i="11"/>
  <c r="N25" i="11"/>
  <c r="O25" i="11"/>
  <c r="P25" i="11"/>
  <c r="Q25" i="11"/>
  <c r="R25" i="11"/>
  <c r="S25" i="11"/>
  <c r="T25" i="11"/>
  <c r="U25" i="11"/>
  <c r="V25" i="11"/>
  <c r="B26" i="11"/>
  <c r="C26" i="11"/>
  <c r="D26" i="11"/>
  <c r="E26" i="11"/>
  <c r="F26" i="11"/>
  <c r="G26" i="11"/>
  <c r="H26" i="11"/>
  <c r="I26" i="11"/>
  <c r="J26" i="11"/>
  <c r="K26" i="11"/>
  <c r="L26" i="11"/>
  <c r="N26" i="11"/>
  <c r="O26" i="11"/>
  <c r="P26" i="11"/>
  <c r="Q26" i="11"/>
  <c r="R26" i="11"/>
  <c r="S26" i="11"/>
  <c r="T26" i="11"/>
  <c r="U26" i="11"/>
  <c r="V26" i="11"/>
  <c r="B27" i="11"/>
  <c r="C27" i="11"/>
  <c r="D27" i="11"/>
  <c r="E27" i="11"/>
  <c r="F27" i="11"/>
  <c r="G27" i="11"/>
  <c r="H27" i="11"/>
  <c r="I27" i="11"/>
  <c r="J27" i="11"/>
  <c r="K27" i="11"/>
  <c r="L27" i="11"/>
  <c r="N27" i="11"/>
  <c r="O27" i="11"/>
  <c r="P27" i="11"/>
  <c r="Q27" i="11"/>
  <c r="R27" i="11"/>
  <c r="S27" i="11"/>
  <c r="T27" i="11"/>
  <c r="U27" i="11"/>
  <c r="V27" i="11"/>
  <c r="B28" i="11"/>
  <c r="C28" i="11"/>
  <c r="D28" i="11"/>
  <c r="E28" i="11"/>
  <c r="F28" i="11"/>
  <c r="G28" i="11"/>
  <c r="H28" i="11"/>
  <c r="I28" i="11"/>
  <c r="J28" i="11"/>
  <c r="K28" i="11"/>
  <c r="L28" i="11"/>
  <c r="N28" i="11"/>
  <c r="O28" i="11"/>
  <c r="P28" i="11"/>
  <c r="Q28" i="11"/>
  <c r="R28" i="11"/>
  <c r="S28" i="11"/>
  <c r="T28" i="11"/>
  <c r="U28" i="11"/>
  <c r="V28" i="11"/>
  <c r="B29" i="11"/>
  <c r="C29" i="11"/>
  <c r="D29" i="11"/>
  <c r="E29" i="11"/>
  <c r="F29" i="11"/>
  <c r="G29" i="11"/>
  <c r="H29" i="11"/>
  <c r="I29" i="11"/>
  <c r="J29" i="11"/>
  <c r="K29" i="11"/>
  <c r="L29" i="11"/>
  <c r="N29" i="11"/>
  <c r="O29" i="11"/>
  <c r="P29" i="11"/>
  <c r="Q29" i="11"/>
  <c r="R29" i="11"/>
  <c r="S29" i="11"/>
  <c r="T29" i="11"/>
  <c r="U29" i="11"/>
  <c r="V29" i="11"/>
  <c r="B30" i="11"/>
  <c r="C30" i="11"/>
  <c r="D30" i="11"/>
  <c r="E30" i="11"/>
  <c r="F30" i="11"/>
  <c r="G30" i="11"/>
  <c r="H30" i="11"/>
  <c r="I30" i="11"/>
  <c r="J30" i="11"/>
  <c r="K30" i="11"/>
  <c r="L30" i="11"/>
  <c r="N30" i="11"/>
  <c r="O30" i="11"/>
  <c r="P30" i="11"/>
  <c r="Q30" i="11"/>
  <c r="R30" i="11"/>
  <c r="S30" i="11"/>
  <c r="T30" i="11"/>
  <c r="U30" i="11"/>
  <c r="V30" i="11"/>
  <c r="B31" i="11"/>
  <c r="C31" i="11"/>
  <c r="D31" i="11"/>
  <c r="E31" i="11"/>
  <c r="F31" i="11"/>
  <c r="G31" i="11"/>
  <c r="H31" i="11"/>
  <c r="I31" i="11"/>
  <c r="J31" i="11"/>
  <c r="K31" i="11"/>
  <c r="L31" i="11"/>
  <c r="N31" i="11"/>
  <c r="O31" i="11"/>
  <c r="P31" i="11"/>
  <c r="Q31" i="11"/>
  <c r="R31" i="11"/>
  <c r="S31" i="11"/>
  <c r="T31" i="11"/>
  <c r="U31" i="11"/>
  <c r="V31" i="11"/>
  <c r="B32" i="11"/>
  <c r="C32" i="11"/>
  <c r="D32" i="11"/>
  <c r="E32" i="11"/>
  <c r="F32" i="11"/>
  <c r="G32" i="11"/>
  <c r="H32" i="11"/>
  <c r="I32" i="11"/>
  <c r="J32" i="11"/>
  <c r="K32" i="11"/>
  <c r="L32" i="11"/>
  <c r="N32" i="11"/>
  <c r="O32" i="11"/>
  <c r="P32" i="11"/>
  <c r="Q32" i="11"/>
  <c r="R32" i="11"/>
  <c r="S32" i="11"/>
  <c r="T32" i="11"/>
  <c r="U32" i="11"/>
  <c r="V32" i="11"/>
  <c r="B33" i="11"/>
  <c r="C33" i="11"/>
  <c r="D33" i="11"/>
  <c r="E33" i="11"/>
  <c r="F33" i="11"/>
  <c r="G33" i="11"/>
  <c r="H33" i="11"/>
  <c r="I33" i="11"/>
  <c r="J33" i="11"/>
  <c r="K33" i="11"/>
  <c r="L33" i="11"/>
  <c r="N33" i="11"/>
  <c r="O33" i="11"/>
  <c r="P33" i="11"/>
  <c r="Q33" i="11"/>
  <c r="R33" i="11"/>
  <c r="S33" i="11"/>
  <c r="T33" i="11"/>
  <c r="U33" i="11"/>
  <c r="V33" i="11"/>
  <c r="B34" i="11"/>
  <c r="C34" i="11"/>
  <c r="D34" i="11"/>
  <c r="E34" i="11"/>
  <c r="F34" i="11"/>
  <c r="G34" i="11"/>
  <c r="H34" i="11"/>
  <c r="I34" i="11"/>
  <c r="J34" i="11"/>
  <c r="K34" i="11"/>
  <c r="L34" i="11"/>
  <c r="N34" i="11"/>
  <c r="O34" i="11"/>
  <c r="P34" i="11"/>
  <c r="Q34" i="11"/>
  <c r="R34" i="11"/>
  <c r="S34" i="11"/>
  <c r="T34" i="11"/>
  <c r="U34" i="11"/>
  <c r="V34" i="11"/>
  <c r="B35" i="11"/>
  <c r="C35" i="11"/>
  <c r="D35" i="11"/>
  <c r="E35" i="11"/>
  <c r="F35" i="11"/>
  <c r="G35" i="11"/>
  <c r="H35" i="11"/>
  <c r="I35" i="11"/>
  <c r="J35" i="11"/>
  <c r="K35" i="11"/>
  <c r="L35" i="11"/>
  <c r="N35" i="11"/>
  <c r="O35" i="11"/>
  <c r="P35" i="11"/>
  <c r="Q35" i="11"/>
  <c r="R35" i="11"/>
  <c r="S35" i="11"/>
  <c r="T35" i="11"/>
  <c r="U35" i="11"/>
  <c r="V35" i="11"/>
  <c r="B36" i="11"/>
  <c r="C36" i="11"/>
  <c r="D36" i="11"/>
  <c r="E36" i="11"/>
  <c r="F36" i="11"/>
  <c r="G36" i="11"/>
  <c r="H36" i="11"/>
  <c r="I36" i="11"/>
  <c r="J36" i="11"/>
  <c r="K36" i="11"/>
  <c r="L36" i="11"/>
  <c r="N36" i="11"/>
  <c r="O36" i="11"/>
  <c r="P36" i="11"/>
  <c r="Q36" i="11"/>
  <c r="R36" i="11"/>
  <c r="S36" i="11"/>
  <c r="T36" i="11"/>
  <c r="U36" i="11"/>
  <c r="V36" i="11"/>
  <c r="B37" i="11"/>
  <c r="C37" i="11"/>
  <c r="D37" i="11"/>
  <c r="E37" i="11"/>
  <c r="F37" i="11"/>
  <c r="G37" i="11"/>
  <c r="H37" i="11"/>
  <c r="I37" i="11"/>
  <c r="J37" i="11"/>
  <c r="K37" i="11"/>
  <c r="L37" i="11"/>
  <c r="N37" i="11"/>
  <c r="O37" i="11"/>
  <c r="P37" i="11"/>
  <c r="Q37" i="11"/>
  <c r="R37" i="11"/>
  <c r="S37" i="11"/>
  <c r="T37" i="11"/>
  <c r="U37" i="11"/>
  <c r="V37" i="11"/>
  <c r="C3" i="11"/>
  <c r="D3" i="11"/>
  <c r="E3" i="11"/>
  <c r="F3" i="11"/>
  <c r="G3" i="11"/>
  <c r="H3" i="11"/>
  <c r="I3" i="11"/>
  <c r="J3" i="11"/>
  <c r="K3" i="11"/>
  <c r="L3" i="11"/>
  <c r="N3" i="11"/>
  <c r="O3" i="11"/>
  <c r="P3" i="11"/>
  <c r="Q3" i="11"/>
  <c r="R3" i="11"/>
  <c r="S3" i="11"/>
  <c r="T3" i="11"/>
  <c r="U3" i="11"/>
  <c r="V3" i="11"/>
  <c r="B3" i="11"/>
  <c r="O85" i="8"/>
  <c r="P85" i="8"/>
  <c r="Q85" i="8"/>
  <c r="R85" i="8"/>
  <c r="S85" i="8"/>
  <c r="T85" i="8"/>
  <c r="U85" i="8"/>
  <c r="V85" i="8"/>
  <c r="N85" i="8"/>
  <c r="C85" i="8"/>
  <c r="D85" i="8"/>
  <c r="E85" i="8"/>
  <c r="F85" i="8"/>
  <c r="G85" i="8"/>
  <c r="H85" i="8"/>
  <c r="I85" i="8"/>
  <c r="J85" i="8"/>
  <c r="K85" i="8"/>
  <c r="L85" i="8"/>
  <c r="B85" i="8"/>
  <c r="C18" i="1"/>
  <c r="C21" i="1"/>
  <c r="C22" i="1"/>
  <c r="C25" i="1"/>
  <c r="C5" i="1"/>
  <c r="H5" i="1" s="1"/>
  <c r="C4" i="1"/>
  <c r="C7" i="1"/>
  <c r="C9" i="1"/>
  <c r="C10" i="1"/>
  <c r="C11" i="1"/>
  <c r="C12" i="1"/>
  <c r="C26" i="1"/>
  <c r="C87" i="8"/>
  <c r="D87" i="8"/>
  <c r="E87" i="8"/>
  <c r="F87" i="8"/>
  <c r="G87" i="8"/>
  <c r="H87" i="8"/>
  <c r="I87" i="8"/>
  <c r="J87" i="8"/>
  <c r="K87" i="8"/>
  <c r="L87" i="8"/>
  <c r="N87" i="8"/>
  <c r="O87" i="8"/>
  <c r="P87" i="8"/>
  <c r="Q87" i="8"/>
  <c r="R87" i="8"/>
  <c r="S87" i="8"/>
  <c r="T87" i="8"/>
  <c r="U87" i="8"/>
  <c r="V87" i="8"/>
  <c r="C86" i="8"/>
  <c r="D86" i="8"/>
  <c r="E86" i="8"/>
  <c r="F86" i="8"/>
  <c r="G86" i="8"/>
  <c r="H86" i="8"/>
  <c r="I86" i="8"/>
  <c r="J86" i="8"/>
  <c r="K86" i="8"/>
  <c r="L86" i="8"/>
  <c r="N86" i="8"/>
  <c r="O86" i="8"/>
  <c r="P86" i="8"/>
  <c r="Q86" i="8"/>
  <c r="R86" i="8"/>
  <c r="S86" i="8"/>
  <c r="T86" i="8"/>
  <c r="U86" i="8"/>
  <c r="V86" i="8"/>
  <c r="B87" i="8"/>
  <c r="B86" i="8"/>
  <c r="D62" i="1"/>
  <c r="C50" i="1" l="1"/>
  <c r="C52" i="1"/>
  <c r="C55" i="1"/>
  <c r="C43" i="1"/>
  <c r="E18" i="1"/>
  <c r="C42" i="1"/>
  <c r="AC49" i="11"/>
  <c r="AJ49" i="11"/>
  <c r="AH49" i="11"/>
  <c r="AB49" i="11"/>
  <c r="E5" i="1"/>
  <c r="C92" i="8"/>
  <c r="AI49" i="11"/>
  <c r="E21" i="1"/>
  <c r="Q92" i="8"/>
  <c r="E4" i="1"/>
  <c r="D92" i="8"/>
  <c r="O92" i="8"/>
  <c r="E25" i="1"/>
  <c r="U92" i="8"/>
  <c r="E12" i="1"/>
  <c r="L92" i="8"/>
  <c r="E9" i="1"/>
  <c r="H92" i="8"/>
  <c r="E22" i="1"/>
  <c r="S92" i="8"/>
  <c r="E11" i="1"/>
  <c r="J92" i="8"/>
  <c r="E26" i="1"/>
  <c r="V92" i="8"/>
  <c r="E10" i="1"/>
  <c r="I92" i="8"/>
  <c r="E7" i="1"/>
  <c r="E92" i="8"/>
  <c r="AA49" i="11"/>
  <c r="AF49" i="11"/>
  <c r="M38" i="11"/>
  <c r="Z38" i="11" s="1"/>
  <c r="AG49" i="11"/>
  <c r="M41" i="11"/>
  <c r="AL48" i="11"/>
  <c r="AA47" i="11"/>
  <c r="M37" i="11"/>
  <c r="AF37" i="11" s="1"/>
  <c r="AI47" i="11"/>
  <c r="AS48" i="11"/>
  <c r="AN47" i="11"/>
  <c r="AR48" i="11"/>
  <c r="AN48" i="11"/>
  <c r="AP48" i="11"/>
  <c r="AH47" i="11"/>
  <c r="AN49" i="11"/>
  <c r="AS49" i="11"/>
  <c r="AP49" i="11"/>
  <c r="AR49" i="11"/>
  <c r="AJ47" i="11"/>
  <c r="AS47" i="11"/>
  <c r="AP47" i="11"/>
  <c r="AQ49" i="11"/>
  <c r="AL47" i="11"/>
  <c r="AB47" i="11"/>
  <c r="AL49" i="11"/>
  <c r="AR47" i="11"/>
  <c r="AG47" i="11"/>
  <c r="AF47" i="11"/>
  <c r="AC48" i="11"/>
  <c r="AF48" i="11"/>
  <c r="AJ48" i="11"/>
  <c r="AG48" i="11"/>
  <c r="AH48" i="11"/>
  <c r="AI48" i="11"/>
  <c r="AA48" i="11"/>
  <c r="H26" i="1"/>
  <c r="H22" i="1"/>
  <c r="H21" i="1"/>
  <c r="H18" i="1"/>
  <c r="H25" i="1"/>
  <c r="W45" i="11"/>
  <c r="W38" i="11"/>
  <c r="W43" i="11"/>
  <c r="AR43" i="11" s="1"/>
  <c r="W41" i="11"/>
  <c r="W18" i="11"/>
  <c r="W46" i="11"/>
  <c r="AL46" i="11" s="1"/>
  <c r="W44" i="11"/>
  <c r="W42" i="11"/>
  <c r="AP42" i="11" s="1"/>
  <c r="M40" i="11"/>
  <c r="AB40" i="11" s="1"/>
  <c r="M45" i="11"/>
  <c r="W34" i="11"/>
  <c r="W30" i="11"/>
  <c r="W26" i="11"/>
  <c r="AQ26" i="11" s="1"/>
  <c r="W22" i="11"/>
  <c r="AS22" i="11" s="1"/>
  <c r="M17" i="11"/>
  <c r="M7" i="11"/>
  <c r="W40" i="11"/>
  <c r="M39" i="11"/>
  <c r="AB39" i="11" s="1"/>
  <c r="M44" i="11"/>
  <c r="W14" i="11"/>
  <c r="W10" i="11"/>
  <c r="AM10" i="11" s="1"/>
  <c r="W6" i="11"/>
  <c r="W39" i="11"/>
  <c r="M33" i="11"/>
  <c r="M22" i="11"/>
  <c r="W36" i="11"/>
  <c r="AO36" i="11" s="1"/>
  <c r="W32" i="11"/>
  <c r="W28" i="11"/>
  <c r="W24" i="11"/>
  <c r="W20" i="11"/>
  <c r="AR20" i="11" s="1"/>
  <c r="W16" i="11"/>
  <c r="W12" i="11"/>
  <c r="AM12" i="11" s="1"/>
  <c r="W8" i="11"/>
  <c r="AP8" i="11" s="1"/>
  <c r="W4" i="11"/>
  <c r="M43" i="11"/>
  <c r="W35" i="11"/>
  <c r="W31" i="11"/>
  <c r="W27" i="11"/>
  <c r="AQ27" i="11" s="1"/>
  <c r="W23" i="11"/>
  <c r="AS23" i="11" s="1"/>
  <c r="W19" i="11"/>
  <c r="W15" i="11"/>
  <c r="AN15" i="11" s="1"/>
  <c r="W11" i="11"/>
  <c r="AM11" i="11" s="1"/>
  <c r="W7" i="11"/>
  <c r="AS7" i="11" s="1"/>
  <c r="M46" i="11"/>
  <c r="AA46" i="11" s="1"/>
  <c r="M42" i="11"/>
  <c r="M26" i="11"/>
  <c r="AE26" i="11" s="1"/>
  <c r="M21" i="11"/>
  <c r="AC21" i="11" s="1"/>
  <c r="M13" i="11"/>
  <c r="M9" i="11"/>
  <c r="AJ9" i="11" s="1"/>
  <c r="W3" i="11"/>
  <c r="W37" i="11"/>
  <c r="W33" i="11"/>
  <c r="W29" i="11"/>
  <c r="AL29" i="11" s="1"/>
  <c r="W25" i="11"/>
  <c r="AN25" i="11" s="1"/>
  <c r="W21" i="11"/>
  <c r="W17" i="11"/>
  <c r="AP17" i="11" s="1"/>
  <c r="W13" i="11"/>
  <c r="W9" i="11"/>
  <c r="AS9" i="11" s="1"/>
  <c r="W5" i="11"/>
  <c r="M35" i="11"/>
  <c r="M27" i="11"/>
  <c r="M30" i="11"/>
  <c r="M18" i="11"/>
  <c r="AG18" i="11" s="1"/>
  <c r="M14" i="11"/>
  <c r="M10" i="11"/>
  <c r="M29" i="11"/>
  <c r="M25" i="11"/>
  <c r="M5" i="11"/>
  <c r="M31" i="11"/>
  <c r="AA31" i="11" s="1"/>
  <c r="M23" i="11"/>
  <c r="M19" i="11"/>
  <c r="AB19" i="11" s="1"/>
  <c r="M15" i="11"/>
  <c r="M11" i="11"/>
  <c r="AB11" i="11" s="1"/>
  <c r="M3" i="11"/>
  <c r="Z3" i="11" s="1"/>
  <c r="M34" i="11"/>
  <c r="AI34" i="11" s="1"/>
  <c r="M6" i="11"/>
  <c r="AH6" i="11" s="1"/>
  <c r="M36" i="11"/>
  <c r="AE36" i="11" s="1"/>
  <c r="M32" i="11"/>
  <c r="M28" i="11"/>
  <c r="AB28" i="11" s="1"/>
  <c r="M24" i="11"/>
  <c r="AC24" i="11" s="1"/>
  <c r="M20" i="11"/>
  <c r="M16" i="11"/>
  <c r="AC16" i="11" s="1"/>
  <c r="M12" i="11"/>
  <c r="M8" i="11"/>
  <c r="M4" i="11"/>
  <c r="AF4" i="11" s="1"/>
  <c r="D60" i="1"/>
  <c r="E60" i="1" s="1"/>
  <c r="D65" i="1"/>
  <c r="D63" i="1"/>
  <c r="D61" i="1"/>
  <c r="D64" i="1"/>
  <c r="H4" i="1"/>
  <c r="H7" i="1"/>
  <c r="H9" i="1"/>
  <c r="H10" i="1"/>
  <c r="H11" i="1"/>
  <c r="H12" i="1"/>
  <c r="AC42" i="11" l="1"/>
  <c r="E61" i="1"/>
  <c r="E62" i="1" s="1"/>
  <c r="E63" i="1" s="1"/>
  <c r="Z40" i="11"/>
  <c r="AR42" i="11"/>
  <c r="AH31" i="11"/>
  <c r="AQ46" i="11"/>
  <c r="AP20" i="11"/>
  <c r="AI4" i="11"/>
  <c r="AL36" i="11"/>
  <c r="AG4" i="11"/>
  <c r="AC26" i="11"/>
  <c r="Z39" i="11"/>
  <c r="AL22" i="11"/>
  <c r="AQ12" i="11"/>
  <c r="AL12" i="11"/>
  <c r="AH26" i="11"/>
  <c r="AA8" i="11"/>
  <c r="AC8" i="11"/>
  <c r="AD15" i="11"/>
  <c r="AG15" i="11"/>
  <c r="AE5" i="11"/>
  <c r="AH5" i="11"/>
  <c r="AD5" i="11"/>
  <c r="AB10" i="11"/>
  <c r="AD10" i="11"/>
  <c r="AF27" i="11"/>
  <c r="Z27" i="11"/>
  <c r="AC27" i="11"/>
  <c r="AS13" i="11"/>
  <c r="AO13" i="11"/>
  <c r="AP13" i="11"/>
  <c r="AS31" i="11"/>
  <c r="AM31" i="11"/>
  <c r="AL24" i="11"/>
  <c r="AN24" i="11"/>
  <c r="AJ22" i="11"/>
  <c r="AA22" i="11"/>
  <c r="AP40" i="11"/>
  <c r="AL40" i="11"/>
  <c r="AS18" i="11"/>
  <c r="AR18" i="11"/>
  <c r="AP18" i="11"/>
  <c r="AQ18" i="11"/>
  <c r="AQ45" i="11"/>
  <c r="AR45" i="11"/>
  <c r="AP45" i="11"/>
  <c r="AL45" i="11"/>
  <c r="AS45" i="11"/>
  <c r="AD6" i="11"/>
  <c r="AI6" i="11"/>
  <c r="AM24" i="11"/>
  <c r="AC12" i="11"/>
  <c r="AA12" i="11"/>
  <c r="AH12" i="11"/>
  <c r="AG28" i="11"/>
  <c r="AI28" i="11"/>
  <c r="AI25" i="11"/>
  <c r="AE25" i="11"/>
  <c r="AB14" i="11"/>
  <c r="AC14" i="11"/>
  <c r="AI14" i="11"/>
  <c r="AE14" i="11"/>
  <c r="AC35" i="11"/>
  <c r="AE35" i="11"/>
  <c r="AA35" i="11"/>
  <c r="AM33" i="11"/>
  <c r="AP33" i="11"/>
  <c r="AL33" i="11"/>
  <c r="AF13" i="11"/>
  <c r="Z13" i="11"/>
  <c r="AB13" i="11"/>
  <c r="AL19" i="11"/>
  <c r="AO19" i="11"/>
  <c r="AM19" i="11"/>
  <c r="AR19" i="11"/>
  <c r="AN35" i="11"/>
  <c r="AL35" i="11"/>
  <c r="AM28" i="11"/>
  <c r="AL28" i="11"/>
  <c r="AR28" i="11"/>
  <c r="AB33" i="11"/>
  <c r="AG33" i="11"/>
  <c r="AI33" i="11"/>
  <c r="Z33" i="11"/>
  <c r="AP14" i="11"/>
  <c r="AR14" i="11"/>
  <c r="AE7" i="11"/>
  <c r="AH7" i="11"/>
  <c r="AG7" i="11"/>
  <c r="AL30" i="11"/>
  <c r="AN30" i="11"/>
  <c r="AN41" i="11"/>
  <c r="AQ41" i="11"/>
  <c r="AG41" i="11"/>
  <c r="AF41" i="11"/>
  <c r="AJ46" i="11"/>
  <c r="AP12" i="11"/>
  <c r="AL18" i="11"/>
  <c r="AH25" i="11"/>
  <c r="AH46" i="11"/>
  <c r="AA7" i="11"/>
  <c r="AM13" i="11"/>
  <c r="AA42" i="11"/>
  <c r="AH35" i="11"/>
  <c r="AR33" i="11"/>
  <c r="AO15" i="11"/>
  <c r="AB41" i="11"/>
  <c r="Z9" i="11"/>
  <c r="Z14" i="11"/>
  <c r="AP19" i="11"/>
  <c r="AB42" i="11"/>
  <c r="AQ8" i="11"/>
  <c r="AE15" i="11"/>
  <c r="AJ8" i="11"/>
  <c r="AG14" i="11"/>
  <c r="AB24" i="11"/>
  <c r="AR41" i="11"/>
  <c r="AN45" i="11"/>
  <c r="Z10" i="11"/>
  <c r="AH14" i="11"/>
  <c r="AR40" i="11"/>
  <c r="AA10" i="11"/>
  <c r="AS40" i="11"/>
  <c r="AN12" i="11"/>
  <c r="AN14" i="11"/>
  <c r="Z11" i="11"/>
  <c r="AS11" i="11"/>
  <c r="AE21" i="11"/>
  <c r="AB16" i="11"/>
  <c r="AG16" i="11"/>
  <c r="AA16" i="11"/>
  <c r="AE32" i="11"/>
  <c r="AG32" i="11"/>
  <c r="AJ32" i="11"/>
  <c r="AA32" i="11"/>
  <c r="AH32" i="11"/>
  <c r="AI3" i="11"/>
  <c r="AD3" i="11"/>
  <c r="AH3" i="11"/>
  <c r="AG3" i="11"/>
  <c r="AJ3" i="11"/>
  <c r="AD23" i="11"/>
  <c r="AG23" i="11"/>
  <c r="AI23" i="11"/>
  <c r="Z23" i="11"/>
  <c r="AC23" i="11"/>
  <c r="AJ23" i="11"/>
  <c r="AE23" i="11"/>
  <c r="AC29" i="11"/>
  <c r="AG29" i="11"/>
  <c r="AF29" i="11"/>
  <c r="AA29" i="11"/>
  <c r="Z29" i="11"/>
  <c r="AB29" i="11"/>
  <c r="AH18" i="11"/>
  <c r="AJ18" i="11"/>
  <c r="AD18" i="11"/>
  <c r="AQ5" i="11"/>
  <c r="AM5" i="11"/>
  <c r="AP5" i="11"/>
  <c r="AO21" i="11"/>
  <c r="AQ21" i="11"/>
  <c r="AS21" i="11"/>
  <c r="AR21" i="11"/>
  <c r="AM21" i="11"/>
  <c r="AO37" i="11"/>
  <c r="AN37" i="11"/>
  <c r="AQ37" i="11"/>
  <c r="AP37" i="11"/>
  <c r="AS37" i="11"/>
  <c r="AM37" i="11"/>
  <c r="AL37" i="11"/>
  <c r="AF21" i="11"/>
  <c r="AH21" i="11"/>
  <c r="AG21" i="11"/>
  <c r="AB21" i="11"/>
  <c r="AD21" i="11"/>
  <c r="AM7" i="11"/>
  <c r="AL7" i="11"/>
  <c r="AK23" i="11"/>
  <c r="AN23" i="11"/>
  <c r="AP23" i="11"/>
  <c r="AH43" i="11"/>
  <c r="AC43" i="11"/>
  <c r="AB43" i="11"/>
  <c r="AO16" i="11"/>
  <c r="AR16" i="11"/>
  <c r="AQ16" i="11"/>
  <c r="AP16" i="11"/>
  <c r="AS16" i="11"/>
  <c r="AN16" i="11"/>
  <c r="AM16" i="11"/>
  <c r="AL16" i="11"/>
  <c r="AS32" i="11"/>
  <c r="AO32" i="11"/>
  <c r="AN32" i="11"/>
  <c r="AL32" i="11"/>
  <c r="AQ32" i="11"/>
  <c r="AK39" i="11"/>
  <c r="AQ39" i="11"/>
  <c r="AR39" i="11"/>
  <c r="AL39" i="11"/>
  <c r="AB44" i="11"/>
  <c r="AJ44" i="11"/>
  <c r="AH44" i="11"/>
  <c r="AF44" i="11"/>
  <c r="AA17" i="11"/>
  <c r="AH17" i="11"/>
  <c r="AO34" i="11"/>
  <c r="AQ34" i="11"/>
  <c r="AM34" i="11"/>
  <c r="AP34" i="11"/>
  <c r="AR44" i="11"/>
  <c r="AS44" i="11"/>
  <c r="AL44" i="11"/>
  <c r="AQ44" i="11"/>
  <c r="AG38" i="11"/>
  <c r="AA38" i="11"/>
  <c r="AH38" i="11"/>
  <c r="AI38" i="11"/>
  <c r="AD38" i="11"/>
  <c r="AP44" i="11"/>
  <c r="AJ38" i="11"/>
  <c r="AP39" i="11"/>
  <c r="AN43" i="11"/>
  <c r="AF43" i="11"/>
  <c r="AC38" i="11"/>
  <c r="Z16" i="11"/>
  <c r="AD17" i="11"/>
  <c r="AG43" i="11"/>
  <c r="AI17" i="11"/>
  <c r="AM39" i="11"/>
  <c r="AN44" i="11"/>
  <c r="AR5" i="11"/>
  <c r="AR7" i="11"/>
  <c r="AL34" i="11"/>
  <c r="AE3" i="11"/>
  <c r="AI21" i="11"/>
  <c r="AA23" i="11"/>
  <c r="AI29" i="11"/>
  <c r="AM32" i="11"/>
  <c r="AF3" i="11"/>
  <c r="AG44" i="11"/>
  <c r="AJ17" i="11"/>
  <c r="AF32" i="11"/>
  <c r="AO5" i="11"/>
  <c r="AF17" i="11"/>
  <c r="AG17" i="11"/>
  <c r="AC32" i="11"/>
  <c r="AA4" i="11"/>
  <c r="AC4" i="11"/>
  <c r="AJ4" i="11"/>
  <c r="AG20" i="11"/>
  <c r="AJ20" i="11"/>
  <c r="AA20" i="11"/>
  <c r="Z20" i="11"/>
  <c r="AH20" i="11"/>
  <c r="AC20" i="11"/>
  <c r="AF20" i="11"/>
  <c r="AD20" i="11"/>
  <c r="AD36" i="11"/>
  <c r="AC36" i="11"/>
  <c r="AG36" i="11"/>
  <c r="AI36" i="11"/>
  <c r="AB36" i="11"/>
  <c r="Z36" i="11"/>
  <c r="AH11" i="11"/>
  <c r="AC11" i="11"/>
  <c r="AJ11" i="11"/>
  <c r="AF11" i="11"/>
  <c r="AI11" i="11"/>
  <c r="AD11" i="11"/>
  <c r="AC31" i="11"/>
  <c r="AG31" i="11"/>
  <c r="AB31" i="11"/>
  <c r="AI31" i="11"/>
  <c r="Z31" i="11"/>
  <c r="AE31" i="11"/>
  <c r="Z37" i="11"/>
  <c r="AG37" i="11"/>
  <c r="AJ37" i="11"/>
  <c r="AF30" i="11"/>
  <c r="AD30" i="11"/>
  <c r="AC30" i="11"/>
  <c r="AB30" i="11"/>
  <c r="AI30" i="11"/>
  <c r="Z30" i="11"/>
  <c r="AK9" i="11"/>
  <c r="AR9" i="11"/>
  <c r="AM9" i="11"/>
  <c r="AN9" i="11"/>
  <c r="AL9" i="11"/>
  <c r="AS25" i="11"/>
  <c r="AO25" i="11"/>
  <c r="AQ25" i="11"/>
  <c r="AR25" i="11"/>
  <c r="AM25" i="11"/>
  <c r="AP25" i="11"/>
  <c r="AL3" i="11"/>
  <c r="AO3" i="11"/>
  <c r="AN3" i="11"/>
  <c r="AQ3" i="11"/>
  <c r="AM3" i="11"/>
  <c r="AB26" i="11"/>
  <c r="Z26" i="11"/>
  <c r="AG26" i="11"/>
  <c r="AI26" i="11"/>
  <c r="AS27" i="11"/>
  <c r="AO27" i="11"/>
  <c r="AN27" i="11"/>
  <c r="AL27" i="11"/>
  <c r="AO4" i="11"/>
  <c r="AN4" i="11"/>
  <c r="AS4" i="11"/>
  <c r="AQ4" i="11"/>
  <c r="AP4" i="11"/>
  <c r="AQ20" i="11"/>
  <c r="AM20" i="11"/>
  <c r="AS36" i="11"/>
  <c r="AR36" i="11"/>
  <c r="AQ36" i="11"/>
  <c r="AN36" i="11"/>
  <c r="AM36" i="11"/>
  <c r="AP36" i="11"/>
  <c r="AS6" i="11"/>
  <c r="AQ6" i="11"/>
  <c r="AO6" i="11"/>
  <c r="AM6" i="11"/>
  <c r="AL6" i="11"/>
  <c r="AD39" i="11"/>
  <c r="AH39" i="11"/>
  <c r="AC39" i="11"/>
  <c r="AF39" i="11"/>
  <c r="AR22" i="11"/>
  <c r="AM22" i="11"/>
  <c r="AN22" i="11"/>
  <c r="AP22" i="11"/>
  <c r="AH45" i="11"/>
  <c r="AC45" i="11"/>
  <c r="AR46" i="11"/>
  <c r="AP46" i="11"/>
  <c r="AL38" i="11"/>
  <c r="AK38" i="11"/>
  <c r="AS38" i="11"/>
  <c r="AR38" i="11"/>
  <c r="AM38" i="11"/>
  <c r="AI39" i="11"/>
  <c r="AS43" i="11"/>
  <c r="AJ39" i="11"/>
  <c r="AJ43" i="11"/>
  <c r="AD4" i="11"/>
  <c r="AP7" i="11"/>
  <c r="AL11" i="11"/>
  <c r="AD16" i="11"/>
  <c r="AL21" i="11"/>
  <c r="AH23" i="11"/>
  <c r="AD29" i="11"/>
  <c r="AG39" i="11"/>
  <c r="AI45" i="11"/>
  <c r="AA45" i="11"/>
  <c r="AA11" i="11"/>
  <c r="AE16" i="11"/>
  <c r="AE18" i="11"/>
  <c r="AN46" i="11"/>
  <c r="AF45" i="11"/>
  <c r="AR4" i="11"/>
  <c r="AN6" i="11"/>
  <c r="AN11" i="11"/>
  <c r="AA44" i="11"/>
  <c r="Z21" i="11"/>
  <c r="AH30" i="11"/>
  <c r="Z32" i="11"/>
  <c r="AD37" i="11"/>
  <c r="AA18" i="11"/>
  <c r="AE20" i="11"/>
  <c r="AM23" i="11"/>
  <c r="AA30" i="11"/>
  <c r="AA37" i="11"/>
  <c r="AR3" i="11"/>
  <c r="AS5" i="11"/>
  <c r="AO9" i="11"/>
  <c r="AF16" i="11"/>
  <c r="AB18" i="11"/>
  <c r="AJ21" i="11"/>
  <c r="AB23" i="11"/>
  <c r="AF26" i="11"/>
  <c r="AR27" i="11"/>
  <c r="AJ29" i="11"/>
  <c r="AF31" i="11"/>
  <c r="AR32" i="11"/>
  <c r="AN34" i="11"/>
  <c r="AF36" i="11"/>
  <c r="AR37" i="11"/>
  <c r="AA39" i="11"/>
  <c r="AG11" i="11"/>
  <c r="AC18" i="11"/>
  <c r="AO20" i="11"/>
  <c r="AO23" i="11"/>
  <c r="AS20" i="11"/>
  <c r="AS34" i="11"/>
  <c r="AI8" i="11"/>
  <c r="AD8" i="11"/>
  <c r="AF8" i="11"/>
  <c r="AG8" i="11"/>
  <c r="AB8" i="11"/>
  <c r="AE8" i="11"/>
  <c r="AJ24" i="11"/>
  <c r="AE24" i="11"/>
  <c r="Z24" i="11"/>
  <c r="AG24" i="11"/>
  <c r="AF24" i="11"/>
  <c r="AA24" i="11"/>
  <c r="AF6" i="11"/>
  <c r="AC6" i="11"/>
  <c r="AJ6" i="11"/>
  <c r="AA6" i="11"/>
  <c r="AB6" i="11"/>
  <c r="AC15" i="11"/>
  <c r="AF15" i="11"/>
  <c r="AB15" i="11"/>
  <c r="AI15" i="11"/>
  <c r="Z15" i="11"/>
  <c r="Z5" i="11"/>
  <c r="AG5" i="11"/>
  <c r="AJ5" i="11"/>
  <c r="AA5" i="11"/>
  <c r="AF5" i="11"/>
  <c r="AG10" i="11"/>
  <c r="AJ10" i="11"/>
  <c r="AE10" i="11"/>
  <c r="AH10" i="11"/>
  <c r="AI27" i="11"/>
  <c r="AG27" i="11"/>
  <c r="AJ27" i="11"/>
  <c r="AE27" i="11"/>
  <c r="AH27" i="11"/>
  <c r="AK13" i="11"/>
  <c r="AN13" i="11"/>
  <c r="AQ13" i="11"/>
  <c r="AS29" i="11"/>
  <c r="AQ29" i="11"/>
  <c r="AP29" i="11"/>
  <c r="AR29" i="11"/>
  <c r="AM29" i="11"/>
  <c r="AI9" i="11"/>
  <c r="AG9" i="11"/>
  <c r="AB9" i="11"/>
  <c r="AE9" i="11"/>
  <c r="AJ42" i="11"/>
  <c r="AI42" i="11"/>
  <c r="AG42" i="11"/>
  <c r="AF42" i="11"/>
  <c r="AK15" i="11"/>
  <c r="AM15" i="11"/>
  <c r="AS15" i="11"/>
  <c r="AQ15" i="11"/>
  <c r="AR15" i="11"/>
  <c r="AP15" i="11"/>
  <c r="AK31" i="11"/>
  <c r="AO31" i="11"/>
  <c r="AR31" i="11"/>
  <c r="AP31" i="11"/>
  <c r="AN31" i="11"/>
  <c r="AL31" i="11"/>
  <c r="AO8" i="11"/>
  <c r="AM8" i="11"/>
  <c r="AS8" i="11"/>
  <c r="AR8" i="11"/>
  <c r="AL8" i="11"/>
  <c r="AS24" i="11"/>
  <c r="AO24" i="11"/>
  <c r="AQ24" i="11"/>
  <c r="AP24" i="11"/>
  <c r="AC22" i="11"/>
  <c r="AG22" i="11"/>
  <c r="AB22" i="11"/>
  <c r="AD22" i="11"/>
  <c r="AI22" i="11"/>
  <c r="Z22" i="11"/>
  <c r="AO10" i="11"/>
  <c r="AN10" i="11"/>
  <c r="AQ10" i="11"/>
  <c r="AS10" i="11"/>
  <c r="AN40" i="11"/>
  <c r="AQ40" i="11"/>
  <c r="AK40" i="11"/>
  <c r="AS26" i="11"/>
  <c r="AO26" i="11"/>
  <c r="AR26" i="11"/>
  <c r="AM26" i="11"/>
  <c r="AP26" i="11"/>
  <c r="AN26" i="11"/>
  <c r="AL26" i="11"/>
  <c r="AA40" i="11"/>
  <c r="AC40" i="11"/>
  <c r="AJ40" i="11"/>
  <c r="AN39" i="11"/>
  <c r="AI43" i="11"/>
  <c r="AA43" i="11"/>
  <c r="AI40" i="11"/>
  <c r="AI44" i="11"/>
  <c r="AH4" i="11"/>
  <c r="AL5" i="11"/>
  <c r="AP6" i="11"/>
  <c r="Z8" i="11"/>
  <c r="AH9" i="11"/>
  <c r="AL10" i="11"/>
  <c r="AP11" i="11"/>
  <c r="AH15" i="11"/>
  <c r="AH16" i="11"/>
  <c r="Z18" i="11"/>
  <c r="AP21" i="11"/>
  <c r="AL23" i="11"/>
  <c r="AL25" i="11"/>
  <c r="AD27" i="11"/>
  <c r="AP38" i="11"/>
  <c r="AP43" i="11"/>
  <c r="AF40" i="11"/>
  <c r="AI5" i="11"/>
  <c r="AA9" i="11"/>
  <c r="AE11" i="11"/>
  <c r="AI16" i="11"/>
  <c r="AI18" i="11"/>
  <c r="AS46" i="11"/>
  <c r="AJ45" i="11"/>
  <c r="AB5" i="11"/>
  <c r="AR6" i="11"/>
  <c r="AN8" i="11"/>
  <c r="AF10" i="11"/>
  <c r="AR11" i="11"/>
  <c r="Z4" i="11"/>
  <c r="AD24" i="11"/>
  <c r="AD32" i="11"/>
  <c r="AH37" i="11"/>
  <c r="AM4" i="11"/>
  <c r="AI20" i="11"/>
  <c r="AE22" i="11"/>
  <c r="AQ23" i="11"/>
  <c r="AA27" i="11"/>
  <c r="AE30" i="11"/>
  <c r="AQ31" i="11"/>
  <c r="AE37" i="11"/>
  <c r="AH40" i="11"/>
  <c r="AG6" i="11"/>
  <c r="AC10" i="11"/>
  <c r="AJ16" i="11"/>
  <c r="AF18" i="11"/>
  <c r="AB20" i="11"/>
  <c r="AN21" i="11"/>
  <c r="AF23" i="11"/>
  <c r="AR24" i="11"/>
  <c r="AJ26" i="11"/>
  <c r="AN29" i="11"/>
  <c r="AJ31" i="11"/>
  <c r="AR34" i="11"/>
  <c r="AJ36" i="11"/>
  <c r="AC3" i="11"/>
  <c r="AF12" i="11"/>
  <c r="AI12" i="11"/>
  <c r="AG12" i="11"/>
  <c r="AB12" i="11"/>
  <c r="AE12" i="11"/>
  <c r="AD12" i="11"/>
  <c r="AH28" i="11"/>
  <c r="AJ28" i="11"/>
  <c r="AE28" i="11"/>
  <c r="AD28" i="11"/>
  <c r="AC28" i="11"/>
  <c r="AF28" i="11"/>
  <c r="AA28" i="11"/>
  <c r="Z28" i="11"/>
  <c r="AG34" i="11"/>
  <c r="AC34" i="11"/>
  <c r="AF34" i="11"/>
  <c r="AJ34" i="11"/>
  <c r="AA34" i="11"/>
  <c r="AD34" i="11"/>
  <c r="AB34" i="11"/>
  <c r="Z34" i="11"/>
  <c r="AF19" i="11"/>
  <c r="AC19" i="11"/>
  <c r="AE19" i="11"/>
  <c r="AH19" i="11"/>
  <c r="AJ19" i="11"/>
  <c r="AA19" i="11"/>
  <c r="Z19" i="11"/>
  <c r="AD19" i="11"/>
  <c r="AD25" i="11"/>
  <c r="AF25" i="11"/>
  <c r="AA25" i="11"/>
  <c r="Z25" i="11"/>
  <c r="AG25" i="11"/>
  <c r="AB25" i="11"/>
  <c r="AJ14" i="11"/>
  <c r="AA14" i="11"/>
  <c r="AF14" i="11"/>
  <c r="AD14" i="11"/>
  <c r="AD35" i="11"/>
  <c r="AF35" i="11"/>
  <c r="Z35" i="11"/>
  <c r="AG35" i="11"/>
  <c r="AI35" i="11"/>
  <c r="AB35" i="11"/>
  <c r="AS17" i="11"/>
  <c r="AR17" i="11"/>
  <c r="AQ17" i="11"/>
  <c r="AL17" i="11"/>
  <c r="AO17" i="11"/>
  <c r="AN17" i="11"/>
  <c r="AM17" i="11"/>
  <c r="AK33" i="11"/>
  <c r="AS33" i="11"/>
  <c r="AO33" i="11"/>
  <c r="AQ33" i="11"/>
  <c r="AH13" i="11"/>
  <c r="AG13" i="11"/>
  <c r="AE13" i="11"/>
  <c r="AJ13" i="11"/>
  <c r="AA13" i="11"/>
  <c r="AD13" i="11"/>
  <c r="AF46" i="11"/>
  <c r="AI46" i="11"/>
  <c r="AB46" i="11"/>
  <c r="AC46" i="11"/>
  <c r="AS19" i="11"/>
  <c r="AN19" i="11"/>
  <c r="AQ19" i="11"/>
  <c r="AO35" i="11"/>
  <c r="AQ35" i="11"/>
  <c r="AS35" i="11"/>
  <c r="AR35" i="11"/>
  <c r="AM35" i="11"/>
  <c r="AP35" i="11"/>
  <c r="AS12" i="11"/>
  <c r="AR12" i="11"/>
  <c r="AO12" i="11"/>
  <c r="AO28" i="11"/>
  <c r="AS28" i="11"/>
  <c r="AQ28" i="11"/>
  <c r="AP28" i="11"/>
  <c r="AA33" i="11"/>
  <c r="AJ33" i="11"/>
  <c r="AE33" i="11"/>
  <c r="AH33" i="11"/>
  <c r="AC33" i="11"/>
  <c r="AF33" i="11"/>
  <c r="AD33" i="11"/>
  <c r="AQ14" i="11"/>
  <c r="AO14" i="11"/>
  <c r="AS14" i="11"/>
  <c r="AM14" i="11"/>
  <c r="AJ7" i="11"/>
  <c r="AC7" i="11"/>
  <c r="AF7" i="11"/>
  <c r="AD7" i="11"/>
  <c r="AB7" i="11"/>
  <c r="AI7" i="11"/>
  <c r="AS30" i="11"/>
  <c r="AM30" i="11"/>
  <c r="AO30" i="11"/>
  <c r="AR30" i="11"/>
  <c r="AP30" i="11"/>
  <c r="AS42" i="11"/>
  <c r="AL42" i="11"/>
  <c r="AN42" i="11"/>
  <c r="AP41" i="11"/>
  <c r="AS41" i="11"/>
  <c r="AL41" i="11"/>
  <c r="AC41" i="11"/>
  <c r="AA41" i="11"/>
  <c r="AI41" i="11"/>
  <c r="AS39" i="11"/>
  <c r="AL43" i="11"/>
  <c r="AF38" i="11"/>
  <c r="AG45" i="11"/>
  <c r="AN38" i="11"/>
  <c r="AQ42" i="11"/>
  <c r="AH41" i="11"/>
  <c r="AG46" i="11"/>
  <c r="AB45" i="11"/>
  <c r="AL4" i="11"/>
  <c r="Z6" i="11"/>
  <c r="Z7" i="11"/>
  <c r="AH8" i="11"/>
  <c r="AP9" i="11"/>
  <c r="AP10" i="11"/>
  <c r="Z12" i="11"/>
  <c r="AL13" i="11"/>
  <c r="AL14" i="11"/>
  <c r="AL15" i="11"/>
  <c r="Z17" i="11"/>
  <c r="AL20" i="11"/>
  <c r="AH22" i="11"/>
  <c r="AH24" i="11"/>
  <c r="AD26" i="11"/>
  <c r="AP27" i="11"/>
  <c r="AM40" i="11"/>
  <c r="AH42" i="11"/>
  <c r="AB38" i="11"/>
  <c r="AE4" i="11"/>
  <c r="AE6" i="11"/>
  <c r="AQ7" i="11"/>
  <c r="AQ9" i="11"/>
  <c r="AQ11" i="11"/>
  <c r="AI13" i="11"/>
  <c r="AA15" i="11"/>
  <c r="AE17" i="11"/>
  <c r="AQ38" i="11"/>
  <c r="AQ43" i="11"/>
  <c r="AG40" i="11"/>
  <c r="AC44" i="11"/>
  <c r="AB4" i="11"/>
  <c r="AN5" i="11"/>
  <c r="AN7" i="11"/>
  <c r="AF9" i="11"/>
  <c r="AR10" i="11"/>
  <c r="AJ12" i="11"/>
  <c r="AD9" i="11"/>
  <c r="AH29" i="11"/>
  <c r="AD31" i="11"/>
  <c r="AP32" i="11"/>
  <c r="AH34" i="11"/>
  <c r="AH36" i="11"/>
  <c r="AA3" i="11"/>
  <c r="AI10" i="11"/>
  <c r="AI19" i="11"/>
  <c r="AA21" i="11"/>
  <c r="AQ22" i="11"/>
  <c r="AI24" i="11"/>
  <c r="AA26" i="11"/>
  <c r="AM27" i="11"/>
  <c r="AE29" i="11"/>
  <c r="AQ30" i="11"/>
  <c r="AI32" i="11"/>
  <c r="AE34" i="11"/>
  <c r="AA36" i="11"/>
  <c r="AB3" i="11"/>
  <c r="AD40" i="11"/>
  <c r="AO7" i="11"/>
  <c r="AO11" i="11"/>
  <c r="AJ41" i="11"/>
  <c r="AR13" i="11"/>
  <c r="AJ15" i="11"/>
  <c r="AB17" i="11"/>
  <c r="AN20" i="11"/>
  <c r="AF22" i="11"/>
  <c r="AR23" i="11"/>
  <c r="AJ25" i="11"/>
  <c r="AB27" i="11"/>
  <c r="AN28" i="11"/>
  <c r="AJ30" i="11"/>
  <c r="AB32" i="11"/>
  <c r="AN33" i="11"/>
  <c r="AJ35" i="11"/>
  <c r="AB37" i="11"/>
  <c r="AS3" i="11"/>
  <c r="AC5" i="11"/>
  <c r="AC9" i="11"/>
  <c r="AC13" i="11"/>
  <c r="AI37" i="11"/>
  <c r="AC17" i="11"/>
  <c r="AG19" i="11"/>
  <c r="AO22" i="11"/>
  <c r="AC25" i="11"/>
  <c r="AG30" i="11"/>
  <c r="AC37" i="11"/>
  <c r="AO29" i="11"/>
  <c r="AP3" i="11"/>
  <c r="AM18" i="11"/>
  <c r="AO18" i="11"/>
  <c r="AN18" i="11"/>
  <c r="AK30" i="11"/>
  <c r="AK37" i="11"/>
  <c r="AK5" i="11"/>
  <c r="AK16" i="11"/>
  <c r="AK19" i="11"/>
  <c r="AK12" i="11"/>
  <c r="AK35" i="11"/>
  <c r="AK8" i="11"/>
  <c r="AK26" i="11"/>
  <c r="AK28" i="11"/>
  <c r="AK32" i="11"/>
  <c r="AK3" i="11"/>
  <c r="AK7" i="11"/>
  <c r="AK17" i="11"/>
  <c r="AK20" i="11"/>
  <c r="AK24" i="11"/>
  <c r="AK21" i="11"/>
  <c r="AK25" i="11"/>
  <c r="AK29" i="11"/>
  <c r="AK6" i="11"/>
  <c r="AK10" i="11"/>
  <c r="AK34" i="11"/>
  <c r="AK11" i="11"/>
  <c r="AK22" i="11"/>
  <c r="AK27" i="11"/>
  <c r="AK4" i="11"/>
  <c r="AK36" i="11"/>
  <c r="AK14" i="11"/>
  <c r="AK18" i="11"/>
  <c r="D66" i="1"/>
  <c r="Z80" i="11" l="1"/>
  <c r="AE80" i="11"/>
  <c r="AK80" i="11"/>
  <c r="AQ80" i="11"/>
  <c r="AD80" i="11"/>
  <c r="AO80" i="11"/>
  <c r="AI80" i="11"/>
  <c r="AM80" i="11"/>
  <c r="AK50" i="11"/>
  <c r="AR50" i="11"/>
  <c r="AM50" i="11"/>
  <c r="AL50" i="11"/>
  <c r="AH50" i="11"/>
  <c r="AQ50" i="11"/>
  <c r="AF50" i="11"/>
  <c r="AD50" i="11"/>
  <c r="AB50" i="11"/>
  <c r="AC50" i="11"/>
  <c r="AN50" i="11"/>
  <c r="AE50" i="11"/>
  <c r="AJ50" i="11"/>
  <c r="AI50" i="11"/>
  <c r="AP50" i="11"/>
  <c r="AS50" i="11"/>
  <c r="AA50" i="11"/>
  <c r="AO50" i="11"/>
  <c r="AG50" i="11"/>
  <c r="Z50" i="11"/>
  <c r="F68" i="11" l="1"/>
  <c r="F64" i="11"/>
  <c r="F60" i="11"/>
  <c r="F76" i="11"/>
  <c r="F72" i="11"/>
  <c r="F69" i="11"/>
  <c r="F57" i="11"/>
  <c r="F78" i="11"/>
  <c r="F77" i="11"/>
  <c r="F66" i="11"/>
  <c r="F61" i="11"/>
  <c r="F62" i="11"/>
  <c r="F51" i="11"/>
  <c r="F50" i="8" s="1"/>
  <c r="F75" i="11"/>
  <c r="F74" i="11"/>
  <c r="F67" i="11"/>
  <c r="F79" i="11"/>
  <c r="F59" i="11"/>
  <c r="F56" i="11"/>
  <c r="F63" i="11"/>
  <c r="F55" i="11"/>
  <c r="F65" i="11"/>
  <c r="F70" i="11"/>
  <c r="F52" i="11"/>
  <c r="F71" i="11"/>
  <c r="F54" i="11"/>
  <c r="F53" i="11"/>
  <c r="F73" i="11"/>
  <c r="P66" i="11"/>
  <c r="AN66" i="11" s="1"/>
  <c r="P78" i="11"/>
  <c r="AN78" i="11" s="1"/>
  <c r="P74" i="11"/>
  <c r="AN74" i="11" s="1"/>
  <c r="P70" i="11"/>
  <c r="AN70" i="11" s="1"/>
  <c r="P62" i="11"/>
  <c r="AN62" i="11" s="1"/>
  <c r="P63" i="11"/>
  <c r="AN63" i="11" s="1"/>
  <c r="P54" i="11"/>
  <c r="AN54" i="11" s="1"/>
  <c r="P71" i="11"/>
  <c r="AN71" i="11" s="1"/>
  <c r="P57" i="11"/>
  <c r="AN57" i="11" s="1"/>
  <c r="P59" i="11"/>
  <c r="AN59" i="11" s="1"/>
  <c r="P68" i="11"/>
  <c r="AN68" i="11" s="1"/>
  <c r="P77" i="11"/>
  <c r="AN77" i="11" s="1"/>
  <c r="P53" i="11"/>
  <c r="AN53" i="11" s="1"/>
  <c r="P60" i="11"/>
  <c r="AN60" i="11" s="1"/>
  <c r="P64" i="11"/>
  <c r="AN64" i="11" s="1"/>
  <c r="P55" i="11"/>
  <c r="AN55" i="11" s="1"/>
  <c r="P52" i="11"/>
  <c r="AN52" i="11" s="1"/>
  <c r="P72" i="11"/>
  <c r="AN72" i="11" s="1"/>
  <c r="P67" i="11"/>
  <c r="AN67" i="11" s="1"/>
  <c r="P73" i="11"/>
  <c r="AN73" i="11" s="1"/>
  <c r="P56" i="11"/>
  <c r="AN56" i="11" s="1"/>
  <c r="P75" i="11"/>
  <c r="AN75" i="11" s="1"/>
  <c r="P76" i="11"/>
  <c r="AN76" i="11" s="1"/>
  <c r="P61" i="11"/>
  <c r="AN61" i="11" s="1"/>
  <c r="P79" i="11"/>
  <c r="AN79" i="11" s="1"/>
  <c r="P51" i="11"/>
  <c r="P69" i="11"/>
  <c r="AN69" i="11" s="1"/>
  <c r="P65" i="11"/>
  <c r="AN65" i="11" s="1"/>
  <c r="T70" i="11"/>
  <c r="AR70" i="11" s="1"/>
  <c r="T66" i="11"/>
  <c r="AR66" i="11" s="1"/>
  <c r="T78" i="11"/>
  <c r="AR78" i="11" s="1"/>
  <c r="T74" i="11"/>
  <c r="AR74" i="11" s="1"/>
  <c r="T62" i="11"/>
  <c r="AR62" i="11" s="1"/>
  <c r="T79" i="11"/>
  <c r="AR79" i="11" s="1"/>
  <c r="T60" i="11"/>
  <c r="AR60" i="11" s="1"/>
  <c r="T76" i="11"/>
  <c r="AR76" i="11" s="1"/>
  <c r="T75" i="11"/>
  <c r="AR75" i="11" s="1"/>
  <c r="T68" i="11"/>
  <c r="AR68" i="11" s="1"/>
  <c r="T72" i="11"/>
  <c r="AR72" i="11" s="1"/>
  <c r="T61" i="11"/>
  <c r="AR61" i="11" s="1"/>
  <c r="T67" i="11"/>
  <c r="AR67" i="11" s="1"/>
  <c r="T69" i="11"/>
  <c r="AR69" i="11" s="1"/>
  <c r="T59" i="11"/>
  <c r="AR59" i="11" s="1"/>
  <c r="T64" i="11"/>
  <c r="AR64" i="11" s="1"/>
  <c r="T71" i="11"/>
  <c r="AR71" i="11" s="1"/>
  <c r="T73" i="11"/>
  <c r="AR73" i="11" s="1"/>
  <c r="T65" i="11"/>
  <c r="AR65" i="11" s="1"/>
  <c r="T63" i="11"/>
  <c r="AR63" i="11" s="1"/>
  <c r="T77" i="11"/>
  <c r="AR77" i="11" s="1"/>
  <c r="B76" i="11"/>
  <c r="B72" i="11"/>
  <c r="B68" i="11"/>
  <c r="B64" i="11"/>
  <c r="B60" i="11"/>
  <c r="B74" i="11"/>
  <c r="B79" i="11"/>
  <c r="B53" i="11"/>
  <c r="B62" i="11"/>
  <c r="B54" i="11"/>
  <c r="B51" i="11"/>
  <c r="B50" i="8" s="1"/>
  <c r="B59" i="11"/>
  <c r="B56" i="11"/>
  <c r="B70" i="11"/>
  <c r="B71" i="11"/>
  <c r="B65" i="11"/>
  <c r="B52" i="11"/>
  <c r="B69" i="11"/>
  <c r="B57" i="11"/>
  <c r="B78" i="11"/>
  <c r="B61" i="11"/>
  <c r="B66" i="11"/>
  <c r="B73" i="11"/>
  <c r="B63" i="11"/>
  <c r="B67" i="11"/>
  <c r="B77" i="11"/>
  <c r="B55" i="11"/>
  <c r="B42" i="11"/>
  <c r="G38" i="11"/>
  <c r="G60" i="11"/>
  <c r="G68" i="11"/>
  <c r="G76" i="11"/>
  <c r="G72" i="11"/>
  <c r="G64" i="11"/>
  <c r="G52" i="11"/>
  <c r="G67" i="11"/>
  <c r="G71" i="11"/>
  <c r="G73" i="11"/>
  <c r="G70" i="11"/>
  <c r="G75" i="11"/>
  <c r="G74" i="11"/>
  <c r="G56" i="11"/>
  <c r="G69" i="11"/>
  <c r="G63" i="11"/>
  <c r="G62" i="11"/>
  <c r="G51" i="11"/>
  <c r="G50" i="8" s="1"/>
  <c r="G77" i="11"/>
  <c r="G79" i="11"/>
  <c r="G53" i="11"/>
  <c r="G54" i="11"/>
  <c r="G59" i="11"/>
  <c r="G57" i="11"/>
  <c r="G55" i="11"/>
  <c r="G65" i="11"/>
  <c r="G78" i="11"/>
  <c r="G61" i="11"/>
  <c r="G66" i="11"/>
  <c r="R74" i="11"/>
  <c r="AP74" i="11" s="1"/>
  <c r="R66" i="11"/>
  <c r="AP66" i="11" s="1"/>
  <c r="R62" i="11"/>
  <c r="AP62" i="11" s="1"/>
  <c r="R78" i="11"/>
  <c r="AP78" i="11" s="1"/>
  <c r="R70" i="11"/>
  <c r="AP70" i="11" s="1"/>
  <c r="R64" i="11"/>
  <c r="AP64" i="11" s="1"/>
  <c r="R68" i="11"/>
  <c r="AP68" i="11" s="1"/>
  <c r="R72" i="11"/>
  <c r="AP72" i="11" s="1"/>
  <c r="R77" i="11"/>
  <c r="AP77" i="11" s="1"/>
  <c r="R73" i="11"/>
  <c r="AP73" i="11" s="1"/>
  <c r="R75" i="11"/>
  <c r="AP75" i="11" s="1"/>
  <c r="R65" i="11"/>
  <c r="AP65" i="11" s="1"/>
  <c r="R51" i="11"/>
  <c r="R54" i="11"/>
  <c r="AP54" i="11" s="1"/>
  <c r="R69" i="11"/>
  <c r="AP69" i="11" s="1"/>
  <c r="R55" i="11"/>
  <c r="AP55" i="11" s="1"/>
  <c r="R52" i="11"/>
  <c r="AP52" i="11" s="1"/>
  <c r="R79" i="11"/>
  <c r="AP79" i="11" s="1"/>
  <c r="R56" i="11"/>
  <c r="AP56" i="11" s="1"/>
  <c r="R76" i="11"/>
  <c r="AP76" i="11" s="1"/>
  <c r="R63" i="11"/>
  <c r="AP63" i="11" s="1"/>
  <c r="R71" i="11"/>
  <c r="AP71" i="11" s="1"/>
  <c r="R61" i="11"/>
  <c r="AP61" i="11" s="1"/>
  <c r="R53" i="11"/>
  <c r="AP53" i="11" s="1"/>
  <c r="R60" i="11"/>
  <c r="AP60" i="11" s="1"/>
  <c r="R57" i="11"/>
  <c r="AP57" i="11" s="1"/>
  <c r="R67" i="11"/>
  <c r="AP67" i="11" s="1"/>
  <c r="R59" i="11"/>
  <c r="AP59" i="11" s="1"/>
  <c r="N78" i="11"/>
  <c r="AL78" i="11" s="1"/>
  <c r="N74" i="11"/>
  <c r="AL74" i="11" s="1"/>
  <c r="N62" i="11"/>
  <c r="AL62" i="11" s="1"/>
  <c r="N70" i="11"/>
  <c r="AL70" i="11" s="1"/>
  <c r="N66" i="11"/>
  <c r="AL66" i="11" s="1"/>
  <c r="N61" i="11"/>
  <c r="AL61" i="11" s="1"/>
  <c r="N69" i="11"/>
  <c r="AL69" i="11" s="1"/>
  <c r="N67" i="11"/>
  <c r="AL67" i="11" s="1"/>
  <c r="N72" i="11"/>
  <c r="AL72" i="11" s="1"/>
  <c r="N56" i="11"/>
  <c r="AL56" i="11" s="1"/>
  <c r="N71" i="11"/>
  <c r="AL71" i="11" s="1"/>
  <c r="N75" i="11"/>
  <c r="AL75" i="11" s="1"/>
  <c r="N64" i="11"/>
  <c r="AL64" i="11" s="1"/>
  <c r="N68" i="11"/>
  <c r="AL68" i="11" s="1"/>
  <c r="N51" i="11"/>
  <c r="N77" i="11"/>
  <c r="AL77" i="11" s="1"/>
  <c r="N57" i="11"/>
  <c r="AL57" i="11" s="1"/>
  <c r="N79" i="11"/>
  <c r="AL79" i="11" s="1"/>
  <c r="N55" i="11"/>
  <c r="AL55" i="11" s="1"/>
  <c r="N65" i="11"/>
  <c r="AL65" i="11" s="1"/>
  <c r="N63" i="11"/>
  <c r="AL63" i="11" s="1"/>
  <c r="N52" i="11"/>
  <c r="AL52" i="11" s="1"/>
  <c r="N76" i="11"/>
  <c r="AL76" i="11" s="1"/>
  <c r="N54" i="11"/>
  <c r="AL54" i="11" s="1"/>
  <c r="N53" i="11"/>
  <c r="AL53" i="11" s="1"/>
  <c r="N73" i="11"/>
  <c r="AL73" i="11" s="1"/>
  <c r="N59" i="11"/>
  <c r="AL59" i="11" s="1"/>
  <c r="N60" i="11"/>
  <c r="AL60" i="11" s="1"/>
  <c r="K60" i="11"/>
  <c r="K64" i="11"/>
  <c r="K68" i="11"/>
  <c r="K72" i="11"/>
  <c r="K76" i="11"/>
  <c r="K74" i="11"/>
  <c r="K63" i="11"/>
  <c r="K71" i="11"/>
  <c r="K79" i="11"/>
  <c r="K61" i="11"/>
  <c r="K65" i="11"/>
  <c r="K69" i="11"/>
  <c r="K73" i="11"/>
  <c r="K77" i="11"/>
  <c r="K70" i="11"/>
  <c r="K59" i="11"/>
  <c r="K67" i="11"/>
  <c r="K75" i="11"/>
  <c r="K62" i="11"/>
  <c r="K66" i="11"/>
  <c r="K78" i="11"/>
  <c r="B49" i="11"/>
  <c r="B41" i="11"/>
  <c r="R48" i="11"/>
  <c r="R49" i="11"/>
  <c r="R47" i="11"/>
  <c r="B47" i="11"/>
  <c r="B48" i="11"/>
  <c r="P48" i="11"/>
  <c r="P49" i="11"/>
  <c r="P47" i="11"/>
  <c r="F49" i="11"/>
  <c r="F47" i="11"/>
  <c r="F48" i="11"/>
  <c r="G49" i="11"/>
  <c r="G47" i="11"/>
  <c r="G48" i="11"/>
  <c r="B44" i="11"/>
  <c r="B46" i="11"/>
  <c r="B43" i="11"/>
  <c r="B45" i="11"/>
  <c r="P41" i="11"/>
  <c r="P43" i="11"/>
  <c r="P46" i="11"/>
  <c r="P45" i="11"/>
  <c r="P44" i="11"/>
  <c r="P42" i="11"/>
  <c r="G46" i="11"/>
  <c r="G43" i="11"/>
  <c r="G39" i="11"/>
  <c r="G41" i="11"/>
  <c r="G44" i="11"/>
  <c r="G45" i="11"/>
  <c r="G42" i="11"/>
  <c r="G40" i="11"/>
  <c r="R38" i="11"/>
  <c r="R44" i="11"/>
  <c r="R41" i="11"/>
  <c r="R42" i="11"/>
  <c r="R45" i="11"/>
  <c r="R43" i="11"/>
  <c r="R46" i="11"/>
  <c r="R39" i="11"/>
  <c r="R40" i="11"/>
  <c r="F46" i="11"/>
  <c r="F43" i="11"/>
  <c r="F41" i="11"/>
  <c r="F45" i="11"/>
  <c r="F44" i="11"/>
  <c r="F42" i="11"/>
  <c r="G51" i="8" l="1"/>
  <c r="G52" i="8" s="1"/>
  <c r="G53" i="8" s="1"/>
  <c r="G54" i="8" s="1"/>
  <c r="G55" i="8" s="1"/>
  <c r="G56" i="8" s="1"/>
  <c r="B51" i="8"/>
  <c r="B52" i="8" s="1"/>
  <c r="B53" i="8" s="1"/>
  <c r="N50" i="8"/>
  <c r="AL51" i="11"/>
  <c r="P50" i="8"/>
  <c r="AN51" i="11"/>
  <c r="R50" i="8"/>
  <c r="AP51" i="11"/>
  <c r="F51" i="8"/>
  <c r="F52" i="8" s="1"/>
  <c r="F53" i="8" s="1"/>
  <c r="B88" i="8"/>
  <c r="G3" i="1" s="1"/>
  <c r="G88" i="8"/>
  <c r="G8" i="1" s="1"/>
  <c r="F88" i="8"/>
  <c r="G6" i="1" s="1"/>
  <c r="R88" i="8"/>
  <c r="G23" i="1" s="1"/>
  <c r="B54" i="8" l="1"/>
  <c r="F54" i="8"/>
  <c r="P51" i="8"/>
  <c r="P52" i="8" s="1"/>
  <c r="P53" i="8" s="1"/>
  <c r="P54" i="8" s="1"/>
  <c r="P55" i="8" s="1"/>
  <c r="P56" i="8" s="1"/>
  <c r="R51" i="8"/>
  <c r="R52" i="8" s="1"/>
  <c r="R53" i="8" s="1"/>
  <c r="R54" i="8" s="1"/>
  <c r="R55" i="8" s="1"/>
  <c r="R56" i="8" s="1"/>
  <c r="N51" i="8"/>
  <c r="N52" i="8" s="1"/>
  <c r="N53" i="8" s="1"/>
  <c r="N54" i="8" s="1"/>
  <c r="N55" i="8" s="1"/>
  <c r="N56" i="8" s="1"/>
  <c r="P88" i="8"/>
  <c r="G20" i="1" s="1"/>
  <c r="G27" i="1" s="1"/>
  <c r="G14" i="1"/>
  <c r="F55" i="8" l="1"/>
  <c r="B55" i="8"/>
  <c r="N42" i="11"/>
  <c r="N48" i="11"/>
  <c r="N47" i="11"/>
  <c r="N49" i="11"/>
  <c r="N46" i="11"/>
  <c r="N41" i="11"/>
  <c r="N45" i="11"/>
  <c r="N44" i="11"/>
  <c r="N43" i="11"/>
  <c r="B56" i="8" l="1"/>
  <c r="F56" i="8"/>
  <c r="AG58" i="11" l="1"/>
  <c r="AG80" i="11" s="1"/>
  <c r="AC58" i="11"/>
  <c r="AC80" i="11" s="1"/>
  <c r="AB58" i="11"/>
  <c r="AB80" i="11" s="1"/>
  <c r="AF58" i="11"/>
  <c r="AF80" i="11" s="1"/>
  <c r="AA58" i="11"/>
  <c r="AA80" i="11" s="1"/>
  <c r="AH58" i="11"/>
  <c r="AH80" i="11" s="1"/>
  <c r="AJ58" i="11"/>
  <c r="AJ80" i="11" s="1"/>
  <c r="B58" i="11"/>
  <c r="B57" i="8" s="1"/>
  <c r="G58" i="11"/>
  <c r="G57" i="8" s="1"/>
  <c r="K58" i="11"/>
  <c r="K57" i="8" s="1"/>
  <c r="F58" i="11"/>
  <c r="F57" i="8" s="1"/>
  <c r="R58" i="11"/>
  <c r="AS58" i="11"/>
  <c r="AS80" i="11" s="1"/>
  <c r="N58" i="11"/>
  <c r="T58" i="11"/>
  <c r="P58" i="11"/>
  <c r="P57" i="8" s="1"/>
  <c r="AN58" i="11" l="1"/>
  <c r="AN80" i="11" s="1"/>
  <c r="B58" i="8"/>
  <c r="AL58" i="11"/>
  <c r="AL80" i="11" s="1"/>
  <c r="N57" i="8"/>
  <c r="K58" i="8"/>
  <c r="K59" i="8" s="1"/>
  <c r="K60" i="8" s="1"/>
  <c r="K61" i="8" s="1"/>
  <c r="K62" i="8" s="1"/>
  <c r="AP58" i="11"/>
  <c r="AP80" i="11" s="1"/>
  <c r="R57" i="8"/>
  <c r="F58" i="8"/>
  <c r="P58" i="8"/>
  <c r="P59" i="8" s="1"/>
  <c r="P60" i="8" s="1"/>
  <c r="P61" i="8" s="1"/>
  <c r="P62" i="8" s="1"/>
  <c r="AR58" i="11"/>
  <c r="AR80" i="11" s="1"/>
  <c r="T57" i="8"/>
  <c r="G58" i="8"/>
  <c r="G59" i="8" s="1"/>
  <c r="G60" i="8" s="1"/>
  <c r="G61" i="8" s="1"/>
  <c r="G62" i="8" s="1"/>
  <c r="B59" i="8" l="1"/>
  <c r="F59" i="8"/>
  <c r="K89" i="8"/>
  <c r="D13" i="1" s="1"/>
  <c r="G89" i="8"/>
  <c r="D8" i="1" s="1"/>
  <c r="P89" i="8"/>
  <c r="D20" i="1" s="1"/>
  <c r="R58" i="8"/>
  <c r="R59" i="8" s="1"/>
  <c r="R60" i="8" s="1"/>
  <c r="R61" i="8" s="1"/>
  <c r="R62" i="8" s="1"/>
  <c r="N58" i="8"/>
  <c r="N59" i="8" s="1"/>
  <c r="N60" i="8" s="1"/>
  <c r="N61" i="8" s="1"/>
  <c r="N62" i="8" s="1"/>
  <c r="P63" i="8"/>
  <c r="P64" i="8" s="1"/>
  <c r="P65" i="8" s="1"/>
  <c r="P66" i="8" s="1"/>
  <c r="P67" i="8" s="1"/>
  <c r="P68" i="8" s="1"/>
  <c r="P69" i="8" s="1"/>
  <c r="P70" i="8" s="1"/>
  <c r="P71" i="8" s="1"/>
  <c r="P72" i="8" s="1"/>
  <c r="P73" i="8" s="1"/>
  <c r="P74" i="8" s="1"/>
  <c r="P75" i="8" s="1"/>
  <c r="P76" i="8" s="1"/>
  <c r="P77" i="8" s="1"/>
  <c r="P78" i="8" s="1"/>
  <c r="T58" i="8"/>
  <c r="T59" i="8" s="1"/>
  <c r="T60" i="8" s="1"/>
  <c r="T61" i="8" s="1"/>
  <c r="T62" i="8" s="1"/>
  <c r="G63" i="8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90" i="8"/>
  <c r="C8" i="1" s="1"/>
  <c r="K63" i="8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F60" i="8" l="1"/>
  <c r="B60" i="8"/>
  <c r="P90" i="8"/>
  <c r="C20" i="1" s="1"/>
  <c r="E20" i="1" s="1"/>
  <c r="R89" i="8"/>
  <c r="D23" i="1" s="1"/>
  <c r="K90" i="8"/>
  <c r="C13" i="1" s="1"/>
  <c r="E13" i="1" s="1"/>
  <c r="T89" i="8"/>
  <c r="D24" i="1" s="1"/>
  <c r="N89" i="8"/>
  <c r="D19" i="1" s="1"/>
  <c r="E8" i="1"/>
  <c r="H8" i="1"/>
  <c r="G91" i="8"/>
  <c r="G92" i="8" s="1"/>
  <c r="T63" i="8"/>
  <c r="T64" i="8" s="1"/>
  <c r="T65" i="8" s="1"/>
  <c r="T66" i="8" s="1"/>
  <c r="T67" i="8" s="1"/>
  <c r="T68" i="8" s="1"/>
  <c r="T69" i="8" s="1"/>
  <c r="T70" i="8" s="1"/>
  <c r="T71" i="8" s="1"/>
  <c r="T72" i="8" s="1"/>
  <c r="T73" i="8" s="1"/>
  <c r="T74" i="8" s="1"/>
  <c r="T75" i="8" s="1"/>
  <c r="T76" i="8" s="1"/>
  <c r="T77" i="8" s="1"/>
  <c r="T78" i="8" s="1"/>
  <c r="N63" i="8"/>
  <c r="N64" i="8" s="1"/>
  <c r="N65" i="8" s="1"/>
  <c r="N66" i="8" s="1"/>
  <c r="N67" i="8" s="1"/>
  <c r="N68" i="8" s="1"/>
  <c r="N69" i="8" s="1"/>
  <c r="N70" i="8" s="1"/>
  <c r="N71" i="8" s="1"/>
  <c r="N72" i="8" s="1"/>
  <c r="N73" i="8" s="1"/>
  <c r="N74" i="8" s="1"/>
  <c r="N75" i="8" s="1"/>
  <c r="N76" i="8" s="1"/>
  <c r="N77" i="8" s="1"/>
  <c r="N78" i="8" s="1"/>
  <c r="P91" i="8"/>
  <c r="P92" i="8" s="1"/>
  <c r="R63" i="8"/>
  <c r="R64" i="8" s="1"/>
  <c r="R65" i="8" s="1"/>
  <c r="R66" i="8" s="1"/>
  <c r="R67" i="8" s="1"/>
  <c r="R68" i="8" s="1"/>
  <c r="R69" i="8" s="1"/>
  <c r="R70" i="8" s="1"/>
  <c r="R71" i="8" s="1"/>
  <c r="R72" i="8" s="1"/>
  <c r="R73" i="8" s="1"/>
  <c r="R74" i="8" s="1"/>
  <c r="R75" i="8" s="1"/>
  <c r="R76" i="8" s="1"/>
  <c r="R77" i="8" s="1"/>
  <c r="R78" i="8" s="1"/>
  <c r="H20" i="1" l="1"/>
  <c r="B61" i="8"/>
  <c r="B89" i="8"/>
  <c r="D3" i="1" s="1"/>
  <c r="F61" i="8"/>
  <c r="K91" i="8"/>
  <c r="K92" i="8" s="1"/>
  <c r="H13" i="1"/>
  <c r="N90" i="8"/>
  <c r="C19" i="1" s="1"/>
  <c r="C41" i="1" s="1"/>
  <c r="T90" i="8"/>
  <c r="C24" i="1" s="1"/>
  <c r="H24" i="1" s="1"/>
  <c r="R90" i="8"/>
  <c r="D27" i="1"/>
  <c r="F62" i="8" l="1"/>
  <c r="F89" i="8"/>
  <c r="B62" i="8"/>
  <c r="E19" i="1"/>
  <c r="C45" i="1"/>
  <c r="H19" i="1"/>
  <c r="T91" i="8"/>
  <c r="T92" i="8" s="1"/>
  <c r="N91" i="8"/>
  <c r="N92" i="8" s="1"/>
  <c r="C54" i="1"/>
  <c r="E24" i="1"/>
  <c r="C23" i="1"/>
  <c r="R91" i="8"/>
  <c r="R92" i="8" s="1"/>
  <c r="D6" i="1" l="1"/>
  <c r="D14" i="1" s="1"/>
  <c r="B63" i="8"/>
  <c r="F63" i="8"/>
  <c r="C44" i="1"/>
  <c r="E23" i="1"/>
  <c r="E27" i="1" s="1"/>
  <c r="H23" i="1"/>
  <c r="C53" i="1"/>
  <c r="C27" i="1"/>
  <c r="B64" i="8" l="1"/>
  <c r="F64" i="8"/>
  <c r="F25" i="1"/>
  <c r="F21" i="1"/>
  <c r="F18" i="1"/>
  <c r="H27" i="1"/>
  <c r="F26" i="1"/>
  <c r="F22" i="1"/>
  <c r="F20" i="1"/>
  <c r="F24" i="1"/>
  <c r="F19" i="1"/>
  <c r="C46" i="1"/>
  <c r="D44" i="1" s="1"/>
  <c r="F23" i="1"/>
  <c r="F65" i="8" l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B65" i="8"/>
  <c r="F27" i="1"/>
  <c r="D42" i="1"/>
  <c r="D43" i="1"/>
  <c r="D41" i="1"/>
  <c r="D45" i="1"/>
  <c r="F90" i="8" l="1"/>
  <c r="C6" i="1" s="1"/>
  <c r="B66" i="8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F91" i="8"/>
  <c r="F92" i="8" s="1"/>
  <c r="E41" i="1"/>
  <c r="E42" i="1" s="1"/>
  <c r="E43" i="1" s="1"/>
  <c r="E44" i="1" s="1"/>
  <c r="E45" i="1" s="1"/>
  <c r="D46" i="1"/>
  <c r="B90" i="8" l="1"/>
  <c r="C3" i="1" s="1"/>
  <c r="E6" i="1"/>
  <c r="H6" i="1"/>
  <c r="B91" i="8"/>
  <c r="B92" i="8" s="1"/>
  <c r="E3" i="1" l="1"/>
  <c r="H3" i="1"/>
  <c r="C14" i="1"/>
  <c r="C51" i="1"/>
  <c r="F11" i="1" l="1"/>
  <c r="F10" i="1"/>
  <c r="F9" i="1"/>
  <c r="F4" i="1"/>
  <c r="F7" i="1"/>
  <c r="F13" i="1"/>
  <c r="H14" i="1"/>
  <c r="F8" i="1"/>
  <c r="E14" i="1"/>
  <c r="F5" i="1"/>
  <c r="F12" i="1"/>
  <c r="F6" i="1"/>
  <c r="C37" i="1"/>
  <c r="D32" i="1"/>
  <c r="F3" i="1"/>
  <c r="C56" i="1"/>
  <c r="D54" i="1" l="1"/>
  <c r="D55" i="1"/>
  <c r="D50" i="1"/>
  <c r="D52" i="1"/>
  <c r="D53" i="1"/>
  <c r="F14" i="1"/>
  <c r="D51" i="1"/>
  <c r="D34" i="1"/>
  <c r="D35" i="1"/>
  <c r="D31" i="1"/>
  <c r="D36" i="1"/>
  <c r="D33" i="1"/>
  <c r="E50" i="1" l="1"/>
  <c r="E51" i="1" s="1"/>
  <c r="E52" i="1" s="1"/>
  <c r="E53" i="1" s="1"/>
  <c r="E54" i="1" s="1"/>
  <c r="E55" i="1" s="1"/>
  <c r="D56" i="1"/>
  <c r="D37" i="1"/>
  <c r="E31" i="1"/>
  <c r="E32" i="1" s="1"/>
  <c r="E33" i="1" s="1"/>
  <c r="E34" i="1" s="1"/>
  <c r="E35" i="1" s="1"/>
  <c r="E36" i="1" s="1"/>
  <c r="E64" i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Chivers</author>
  </authors>
  <commentList>
    <comment ref="M4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Tom Chivers:</t>
        </r>
        <r>
          <rPr>
            <sz val="9"/>
            <color indexed="81"/>
            <rFont val="Tahoma"/>
            <family val="2"/>
          </rPr>
          <t xml:space="preserve">
Metro removed from calculation</t>
        </r>
      </text>
    </comment>
  </commentList>
</comments>
</file>

<file path=xl/sharedStrings.xml><?xml version="1.0" encoding="utf-8"?>
<sst xmlns="http://schemas.openxmlformats.org/spreadsheetml/2006/main" count="365" uniqueCount="201">
  <si>
    <t>Daily Mail</t>
  </si>
  <si>
    <t>Daily Mirror</t>
  </si>
  <si>
    <t>Daily Telegraph</t>
  </si>
  <si>
    <t>Daily Star</t>
  </si>
  <si>
    <t>Daily Express</t>
  </si>
  <si>
    <t>Financial Times</t>
  </si>
  <si>
    <t>Guardian</t>
  </si>
  <si>
    <t>Total</t>
  </si>
  <si>
    <t>Metro</t>
  </si>
  <si>
    <t>Mail on Sunday</t>
  </si>
  <si>
    <t>Sunday Mirror</t>
  </si>
  <si>
    <t>Sunday Express</t>
  </si>
  <si>
    <t>Daily Star Sunday</t>
  </si>
  <si>
    <t>Sunday People</t>
  </si>
  <si>
    <t>Observer</t>
  </si>
  <si>
    <t>Sources:</t>
  </si>
  <si>
    <t>Share of Circulation</t>
  </si>
  <si>
    <t>Cumulative Share</t>
  </si>
  <si>
    <t>News UK Newspapers Ltd</t>
  </si>
  <si>
    <t>DMG Media Ltd</t>
  </si>
  <si>
    <t>Reach Plc</t>
  </si>
  <si>
    <t>Telegraph Media Group Ltd</t>
  </si>
  <si>
    <t>The Financial Times Ltd</t>
  </si>
  <si>
    <t>Guardian News &amp; Media Ltd</t>
  </si>
  <si>
    <t>Newsbrands</t>
  </si>
  <si>
    <t>Daily Telegraph; Sunday Telegraph</t>
  </si>
  <si>
    <t>Financial Times; FT Weekend</t>
  </si>
  <si>
    <t>n/a</t>
  </si>
  <si>
    <t>Guardian; Observer</t>
  </si>
  <si>
    <t>The Sun*</t>
  </si>
  <si>
    <t>The Times*</t>
  </si>
  <si>
    <t>Sun on Sunday*</t>
  </si>
  <si>
    <t>Sunday Times*</t>
  </si>
  <si>
    <t>Evening Standard</t>
  </si>
  <si>
    <t>Market Share</t>
  </si>
  <si>
    <t>The Sun</t>
  </si>
  <si>
    <t>The Times</t>
  </si>
  <si>
    <t>Sun on Sunday</t>
  </si>
  <si>
    <t>Sunday Times</t>
  </si>
  <si>
    <t>2018 average</t>
  </si>
  <si>
    <t>2019 average</t>
  </si>
  <si>
    <t>2020 average</t>
  </si>
  <si>
    <t>Sunday Telegraph</t>
  </si>
  <si>
    <t>The i</t>
  </si>
  <si>
    <t>Daily Telegraph*</t>
  </si>
  <si>
    <t>Sunday Telegraph*</t>
  </si>
  <si>
    <t>Average Weekly Circulation</t>
  </si>
  <si>
    <t>2017 average</t>
  </si>
  <si>
    <t>Daily Mail; Metro; the i</t>
  </si>
  <si>
    <t>Sun; Times</t>
  </si>
  <si>
    <t>Daily Mirror; Daily Express; Daily Star</t>
  </si>
  <si>
    <t>Average Circulation</t>
  </si>
  <si>
    <t>Mail on Sunday; i</t>
  </si>
  <si>
    <t>Sunday Mirror; Sunday People; Sunday Express; Daily Star Sunday</t>
  </si>
  <si>
    <t>Average Circulation (2020)</t>
  </si>
  <si>
    <t>Sun on Sunday; Times; Sunday Times</t>
  </si>
  <si>
    <t>Weekly Combined Circulation</t>
  </si>
  <si>
    <t>Daily Mail; Metro; the i; Mail on Sunday</t>
  </si>
  <si>
    <t>Sun; Times; Sun on Sunday; Sunday Times</t>
  </si>
  <si>
    <t>Daily Mirror; Daily Express, Daily Star; Sunday Mirror; Sunday Express; Daily Star Sunday; Sunday People</t>
  </si>
  <si>
    <t>Average daily</t>
  </si>
  <si>
    <t>Average weekend</t>
  </si>
  <si>
    <t>Sun dif</t>
  </si>
  <si>
    <t>Times dif</t>
  </si>
  <si>
    <t>Tele dif</t>
  </si>
  <si>
    <t>SoS dif</t>
  </si>
  <si>
    <t>STele dig</t>
  </si>
  <si>
    <t>STim dif</t>
  </si>
  <si>
    <t>Mail dif</t>
  </si>
  <si>
    <t>Metro dif</t>
  </si>
  <si>
    <t>Mirror dif</t>
  </si>
  <si>
    <t>Express dif</t>
  </si>
  <si>
    <t>Star dif</t>
  </si>
  <si>
    <t>I diff</t>
  </si>
  <si>
    <t>Guardian dif</t>
  </si>
  <si>
    <t>FT dif</t>
  </si>
  <si>
    <t>MoS dif</t>
  </si>
  <si>
    <t>SMir dif</t>
  </si>
  <si>
    <t>Obs dif</t>
  </si>
  <si>
    <t>StarSun dif</t>
  </si>
  <si>
    <t>SunPpl dif</t>
  </si>
  <si>
    <t>Average daily circulation, per title</t>
  </si>
  <si>
    <t>Average weekly circulation, per Sunday title</t>
  </si>
  <si>
    <t>Dailies market share, per publisher</t>
  </si>
  <si>
    <t>Sundays market share, per publisher</t>
  </si>
  <si>
    <t>Weekly combined market share, per publisher</t>
  </si>
  <si>
    <t>Market Share by Revenue, per publishers</t>
  </si>
  <si>
    <t>Additional:</t>
  </si>
  <si>
    <t>Turnover</t>
  </si>
  <si>
    <t>Reporting date</t>
  </si>
  <si>
    <t>July 2022</t>
  </si>
  <si>
    <t>Times Media Ltd Jul-22 - £373,421,000 (pg16)</t>
  </si>
  <si>
    <t>News Corp UK &amp; Ireland Ltd (3 July 2022)</t>
  </si>
  <si>
    <t>September 2022</t>
  </si>
  <si>
    <t>DMGT Consumer media - £658,000,000 (pg5)</t>
  </si>
  <si>
    <t>DMG Media (30 Sep 2022)</t>
  </si>
  <si>
    <t>Reach Plc (25 Dec 2022)</t>
  </si>
  <si>
    <t>December 2022</t>
  </si>
  <si>
    <t>Reach Dec-22 - £601,400,000 (pg154)</t>
  </si>
  <si>
    <t>The Financial Times Ltd (31 Dec 2021)</t>
  </si>
  <si>
    <t>December 2021</t>
  </si>
  <si>
    <t>FT Ltd Dec-21 - £369,503,000 (pg6)</t>
  </si>
  <si>
    <t>NGN Jul-22 - £320,479,000 (pg17)</t>
  </si>
  <si>
    <t>2021 average</t>
  </si>
  <si>
    <t>2022 average</t>
  </si>
  <si>
    <t>Average Circulation (2022)</t>
  </si>
  <si>
    <t>Share of Circulation (2022)</t>
  </si>
  <si>
    <t>YoY % Change (vs 2021)</t>
  </si>
  <si>
    <t>Average Circulation (2021)</t>
  </si>
  <si>
    <t>% Change from 2020 [last MRC report]</t>
  </si>
  <si>
    <t>Average Daily Circulation (2020)</t>
  </si>
  <si>
    <t>SunEx dif</t>
  </si>
  <si>
    <t>Guardian*</t>
  </si>
  <si>
    <t>Observer*</t>
  </si>
  <si>
    <t>Purple cells projected by MRC (see %ch ABCs 2017-23 tab)</t>
  </si>
  <si>
    <t>Yellow and orange cells estimated by MRC (see calculations in sheets and Appendix for 2021 report).</t>
  </si>
  <si>
    <t>Guardian News &amp; Media Ltd (3 April 2022)</t>
  </si>
  <si>
    <t>Telegraph Media Group Ltd (2 January 2022)</t>
  </si>
  <si>
    <t>Print vs digital readership amongst all using print or digital newspapers nowadays</t>
  </si>
  <si>
    <t>&lt;D3a/D4a&gt; Thinking specifically about daily/weekly newspapers, which of the following do you use for news nowadays?</t>
  </si>
  <si>
    <t>&lt;D8a&gt; Thinking specifically about the internet, which of the following do you use for news nowadays?</t>
  </si>
  <si>
    <t>Source: Ofcom news consumption 2023 (pg7)</t>
  </si>
  <si>
    <t>Base: all using newspapers (print + website/app) for news - 1767</t>
  </si>
  <si>
    <t>Print only</t>
  </si>
  <si>
    <t>Digital only</t>
  </si>
  <si>
    <t>Both print and digital</t>
  </si>
  <si>
    <t>Daily Mail / Mail on Sunday</t>
  </si>
  <si>
    <t>The Guardian / Observer</t>
  </si>
  <si>
    <t>The Metro</t>
  </si>
  <si>
    <t>The Sun / Sun on Sunday</t>
  </si>
  <si>
    <t>The Times / Sunday Times</t>
  </si>
  <si>
    <t>Daily Telegraph / Sunday Telegraph</t>
  </si>
  <si>
    <t>Daily Mirror / Sunday Mirror</t>
  </si>
  <si>
    <t>Daily Express / Sunday Express</t>
  </si>
  <si>
    <t>Daily Star / Sunday Star</t>
  </si>
  <si>
    <t>The Independent</t>
  </si>
  <si>
    <t>Title</t>
  </si>
  <si>
    <t>Total (Ofcom rounded)</t>
  </si>
  <si>
    <t>Newsbrand</t>
  </si>
  <si>
    <t>Company</t>
  </si>
  <si>
    <t>BBC</t>
  </si>
  <si>
    <t>Mail Online</t>
  </si>
  <si>
    <t>Mirror</t>
  </si>
  <si>
    <t>The Guardian</t>
  </si>
  <si>
    <t>Sky News</t>
  </si>
  <si>
    <t>ITV</t>
  </si>
  <si>
    <t>The Telegraph</t>
  </si>
  <si>
    <t>Money Saving Expert</t>
  </si>
  <si>
    <t>Times &amp; Sunday Times</t>
  </si>
  <si>
    <t>Manchester Evening News</t>
  </si>
  <si>
    <t>Healthline Media</t>
  </si>
  <si>
    <t>Birmingham Live</t>
  </si>
  <si>
    <t>The Evening Standard</t>
  </si>
  <si>
    <t>Daily Record</t>
  </si>
  <si>
    <t>Hello! Magazine</t>
  </si>
  <si>
    <t>iNews</t>
  </si>
  <si>
    <t>Liverpool Echo</t>
  </si>
  <si>
    <t>New York Times</t>
  </si>
  <si>
    <t>Ladbible</t>
  </si>
  <si>
    <t>GB News</t>
  </si>
  <si>
    <t>Radio Times</t>
  </si>
  <si>
    <t>Wales Online</t>
  </si>
  <si>
    <t>Digital Spy</t>
  </si>
  <si>
    <t>Chronicle Live</t>
  </si>
  <si>
    <t>Which?</t>
  </si>
  <si>
    <t>Ok</t>
  </si>
  <si>
    <t>LBC</t>
  </si>
  <si>
    <t>Reuters News</t>
  </si>
  <si>
    <t>Good Housekeeping</t>
  </si>
  <si>
    <t>Examiner Live</t>
  </si>
  <si>
    <t>In Your Area</t>
  </si>
  <si>
    <t>CNN</t>
  </si>
  <si>
    <t>Nottinghamshire live</t>
  </si>
  <si>
    <t>Huffpost</t>
  </si>
  <si>
    <t>WebMD</t>
  </si>
  <si>
    <t>Forbes</t>
  </si>
  <si>
    <t>Bristol Live</t>
  </si>
  <si>
    <t>Cosmopolitan</t>
  </si>
  <si>
    <t>The Scotsman</t>
  </si>
  <si>
    <t>UNILAD</t>
  </si>
  <si>
    <t>My London</t>
  </si>
  <si>
    <t>Timeout</t>
  </si>
  <si>
    <t>NME</t>
  </si>
  <si>
    <t>Audience (m)</t>
  </si>
  <si>
    <t>DMG Media</t>
  </si>
  <si>
    <t>News UK</t>
  </si>
  <si>
    <t>Lebedev</t>
  </si>
  <si>
    <t>Telegraph</t>
  </si>
  <si>
    <t>Others</t>
  </si>
  <si>
    <t>Publishers</t>
  </si>
  <si>
    <t>Group</t>
  </si>
  <si>
    <t>Top 50</t>
  </si>
  <si>
    <t>Nationals</t>
  </si>
  <si>
    <t>January 2023</t>
  </si>
  <si>
    <t>Telegraph Jan-23 - £254,000,000 (pg1)</t>
  </si>
  <si>
    <t>April 2023</t>
  </si>
  <si>
    <t>GMG Annual accounts</t>
  </si>
  <si>
    <t>Comcast (Sky News)</t>
  </si>
  <si>
    <t>Top 50 newsbrands in the UK, July 2023 - Press Gazette &amp; Ipsos IRIS/PAMCo</t>
  </si>
  <si>
    <t>Insider</t>
  </si>
  <si>
    <t>Titles with * have withdrawn from ABC reporting - figures here are calculated using historic ABC figures and industry trends from 2017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</si>
</sst>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0.000%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F3F3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3"/>
    <xf numFmtId="10" fontId="0" fillId="0" borderId="0" xfId="2" applyNumberFormat="1" applyFont="1"/>
    <xf numFmtId="0" fontId="2" fillId="0" borderId="1" xfId="0" applyFont="1" applyBorder="1"/>
    <xf numFmtId="10" fontId="2" fillId="0" borderId="1" xfId="2" applyNumberFormat="1" applyFont="1" applyBorder="1"/>
    <xf numFmtId="164" fontId="0" fillId="0" borderId="0" xfId="1" applyNumberFormat="1" applyFont="1"/>
    <xf numFmtId="164" fontId="2" fillId="0" borderId="1" xfId="1" applyNumberFormat="1" applyFont="1" applyBorder="1"/>
    <xf numFmtId="0" fontId="0" fillId="0" borderId="2" xfId="0" applyBorder="1"/>
    <xf numFmtId="0" fontId="4" fillId="0" borderId="0" xfId="0" applyFont="1"/>
    <xf numFmtId="164" fontId="0" fillId="0" borderId="0" xfId="0" applyNumberFormat="1"/>
    <xf numFmtId="10" fontId="0" fillId="0" borderId="0" xfId="0" applyNumberFormat="1"/>
    <xf numFmtId="164" fontId="2" fillId="0" borderId="1" xfId="0" applyNumberFormat="1" applyFont="1" applyBorder="1"/>
    <xf numFmtId="10" fontId="2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10" fontId="2" fillId="0" borderId="1" xfId="0" applyNumberFormat="1" applyFont="1" applyBorder="1" applyAlignment="1">
      <alignment horizontal="center"/>
    </xf>
    <xf numFmtId="0" fontId="0" fillId="0" borderId="0" xfId="0" applyAlignment="1">
      <alignment textRotation="135"/>
    </xf>
    <xf numFmtId="17" fontId="0" fillId="0" borderId="0" xfId="0" applyNumberFormat="1"/>
    <xf numFmtId="0" fontId="4" fillId="0" borderId="0" xfId="0" applyFont="1" applyAlignment="1">
      <alignment textRotation="135"/>
    </xf>
    <xf numFmtId="17" fontId="3" fillId="0" borderId="0" xfId="3" applyNumberFormat="1"/>
    <xf numFmtId="17" fontId="3" fillId="0" borderId="0" xfId="3" applyNumberFormat="1" applyBorder="1"/>
    <xf numFmtId="164" fontId="0" fillId="2" borderId="0" xfId="1" applyNumberFormat="1" applyFont="1" applyFill="1"/>
    <xf numFmtId="164" fontId="0" fillId="2" borderId="0" xfId="0" applyNumberFormat="1" applyFill="1"/>
    <xf numFmtId="164" fontId="0" fillId="5" borderId="3" xfId="1" applyNumberFormat="1" applyFont="1" applyFill="1" applyBorder="1"/>
    <xf numFmtId="164" fontId="0" fillId="5" borderId="9" xfId="1" applyNumberFormat="1" applyFont="1" applyFill="1" applyBorder="1"/>
    <xf numFmtId="43" fontId="0" fillId="0" borderId="0" xfId="0" applyNumberFormat="1"/>
    <xf numFmtId="10" fontId="2" fillId="0" borderId="0" xfId="2" applyNumberFormat="1" applyFont="1" applyBorder="1"/>
    <xf numFmtId="0" fontId="0" fillId="2" borderId="0" xfId="0" applyFill="1" applyAlignment="1">
      <alignment textRotation="135"/>
    </xf>
    <xf numFmtId="17" fontId="3" fillId="0" borderId="2" xfId="3" applyNumberFormat="1" applyBorder="1"/>
    <xf numFmtId="164" fontId="0" fillId="0" borderId="2" xfId="1" applyNumberFormat="1" applyFont="1" applyBorder="1"/>
    <xf numFmtId="0" fontId="0" fillId="2" borderId="2" xfId="0" applyFill="1" applyBorder="1" applyAlignment="1">
      <alignment textRotation="135"/>
    </xf>
    <xf numFmtId="164" fontId="0" fillId="2" borderId="2" xfId="1" applyNumberFormat="1" applyFont="1" applyFill="1" applyBorder="1"/>
    <xf numFmtId="164" fontId="0" fillId="5" borderId="7" xfId="1" applyNumberFormat="1" applyFont="1" applyFill="1" applyBorder="1"/>
    <xf numFmtId="164" fontId="2" fillId="0" borderId="0" xfId="0" applyNumberFormat="1" applyFont="1"/>
    <xf numFmtId="10" fontId="2" fillId="0" borderId="0" xfId="0" applyNumberFormat="1" applyFont="1"/>
    <xf numFmtId="10" fontId="2" fillId="0" borderId="0" xfId="0" applyNumberFormat="1" applyFont="1" applyAlignment="1">
      <alignment horizontal="center"/>
    </xf>
    <xf numFmtId="0" fontId="5" fillId="6" borderId="2" xfId="0" applyFont="1" applyFill="1" applyBorder="1"/>
    <xf numFmtId="0" fontId="2" fillId="3" borderId="2" xfId="0" applyFont="1" applyFill="1" applyBorder="1"/>
    <xf numFmtId="0" fontId="2" fillId="9" borderId="2" xfId="0" applyFont="1" applyFill="1" applyBorder="1"/>
    <xf numFmtId="0" fontId="2" fillId="0" borderId="11" xfId="0" applyFont="1" applyBorder="1"/>
    <xf numFmtId="10" fontId="0" fillId="0" borderId="0" xfId="2" applyNumberFormat="1" applyFont="1" applyBorder="1"/>
    <xf numFmtId="10" fontId="0" fillId="0" borderId="2" xfId="2" applyNumberFormat="1" applyFont="1" applyBorder="1"/>
    <xf numFmtId="10" fontId="0" fillId="2" borderId="0" xfId="2" applyNumberFormat="1" applyFont="1" applyFill="1"/>
    <xf numFmtId="10" fontId="0" fillId="2" borderId="2" xfId="2" applyNumberFormat="1" applyFont="1" applyFill="1" applyBorder="1"/>
    <xf numFmtId="10" fontId="0" fillId="2" borderId="0" xfId="2" applyNumberFormat="1" applyFont="1" applyFill="1" applyBorder="1"/>
    <xf numFmtId="10" fontId="0" fillId="0" borderId="14" xfId="2" applyNumberFormat="1" applyFont="1" applyBorder="1"/>
    <xf numFmtId="10" fontId="0" fillId="2" borderId="14" xfId="2" applyNumberFormat="1" applyFont="1" applyFill="1" applyBorder="1"/>
    <xf numFmtId="10" fontId="0" fillId="5" borderId="9" xfId="2" applyNumberFormat="1" applyFont="1" applyFill="1" applyBorder="1"/>
    <xf numFmtId="10" fontId="0" fillId="5" borderId="10" xfId="2" applyNumberFormat="1" applyFont="1" applyFill="1" applyBorder="1"/>
    <xf numFmtId="10" fontId="0" fillId="5" borderId="8" xfId="2" applyNumberFormat="1" applyFont="1" applyFill="1" applyBorder="1"/>
    <xf numFmtId="10" fontId="0" fillId="0" borderId="0" xfId="2" applyNumberFormat="1" applyFont="1" applyFill="1" applyBorder="1"/>
    <xf numFmtId="0" fontId="0" fillId="0" borderId="5" xfId="0" applyBorder="1" applyAlignment="1">
      <alignment textRotation="135"/>
    </xf>
    <xf numFmtId="0" fontId="0" fillId="0" borderId="14" xfId="0" applyBorder="1" applyAlignment="1">
      <alignment textRotation="135"/>
    </xf>
    <xf numFmtId="0" fontId="0" fillId="0" borderId="14" xfId="0" applyBorder="1"/>
    <xf numFmtId="10" fontId="0" fillId="0" borderId="3" xfId="2" applyNumberFormat="1" applyFont="1" applyBorder="1"/>
    <xf numFmtId="10" fontId="0" fillId="0" borderId="4" xfId="2" applyNumberFormat="1" applyFont="1" applyBorder="1"/>
    <xf numFmtId="0" fontId="0" fillId="2" borderId="0" xfId="0" applyFill="1"/>
    <xf numFmtId="10" fontId="0" fillId="2" borderId="0" xfId="0" applyNumberFormat="1" applyFill="1"/>
    <xf numFmtId="10" fontId="8" fillId="2" borderId="0" xfId="2" applyNumberFormat="1" applyFont="1" applyFill="1" applyBorder="1"/>
    <xf numFmtId="164" fontId="0" fillId="0" borderId="6" xfId="1" applyNumberFormat="1" applyFont="1" applyBorder="1"/>
    <xf numFmtId="164" fontId="0" fillId="0" borderId="16" xfId="1" applyNumberFormat="1" applyFont="1" applyBorder="1"/>
    <xf numFmtId="10" fontId="2" fillId="0" borderId="11" xfId="2" applyNumberFormat="1" applyFont="1" applyBorder="1"/>
    <xf numFmtId="10" fontId="2" fillId="0" borderId="12" xfId="2" applyNumberFormat="1" applyFont="1" applyBorder="1"/>
    <xf numFmtId="10" fontId="2" fillId="0" borderId="13" xfId="2" applyNumberFormat="1" applyFont="1" applyBorder="1"/>
    <xf numFmtId="0" fontId="0" fillId="0" borderId="15" xfId="0" applyBorder="1" applyAlignment="1">
      <alignment textRotation="135"/>
    </xf>
    <xf numFmtId="164" fontId="0" fillId="0" borderId="0" xfId="0" applyNumberFormat="1" applyAlignment="1">
      <alignment textRotation="135"/>
    </xf>
    <xf numFmtId="164" fontId="0" fillId="2" borderId="0" xfId="0" applyNumberFormat="1" applyFill="1" applyAlignment="1">
      <alignment textRotation="135"/>
    </xf>
    <xf numFmtId="10" fontId="0" fillId="10" borderId="7" xfId="2" applyNumberFormat="1" applyFont="1" applyFill="1" applyBorder="1"/>
    <xf numFmtId="164" fontId="0" fillId="0" borderId="14" xfId="1" applyNumberFormat="1" applyFont="1" applyBorder="1"/>
    <xf numFmtId="0" fontId="0" fillId="0" borderId="20" xfId="0" applyBorder="1"/>
    <xf numFmtId="10" fontId="0" fillId="0" borderId="21" xfId="2" applyNumberFormat="1" applyFont="1" applyBorder="1"/>
    <xf numFmtId="10" fontId="0" fillId="0" borderId="21" xfId="0" applyNumberFormat="1" applyBorder="1"/>
    <xf numFmtId="164" fontId="0" fillId="0" borderId="0" xfId="1" applyNumberFormat="1" applyFont="1" applyBorder="1"/>
    <xf numFmtId="164" fontId="0" fillId="9" borderId="7" xfId="1" applyNumberFormat="1" applyFont="1" applyFill="1" applyBorder="1"/>
    <xf numFmtId="164" fontId="0" fillId="9" borderId="9" xfId="1" applyNumberFormat="1" applyFont="1" applyFill="1" applyBorder="1"/>
    <xf numFmtId="164" fontId="0" fillId="9" borderId="3" xfId="1" applyNumberFormat="1" applyFont="1" applyFill="1" applyBorder="1"/>
    <xf numFmtId="164" fontId="0" fillId="9" borderId="10" xfId="1" applyNumberFormat="1" applyFont="1" applyFill="1" applyBorder="1"/>
    <xf numFmtId="0" fontId="5" fillId="8" borderId="22" xfId="0" applyFont="1" applyFill="1" applyBorder="1"/>
    <xf numFmtId="0" fontId="0" fillId="0" borderId="23" xfId="0" applyBorder="1"/>
    <xf numFmtId="0" fontId="0" fillId="0" borderId="24" xfId="0" applyBorder="1"/>
    <xf numFmtId="165" fontId="0" fillId="0" borderId="0" xfId="4" applyNumberFormat="1" applyFont="1" applyBorder="1"/>
    <xf numFmtId="0" fontId="2" fillId="0" borderId="25" xfId="0" applyFont="1" applyBorder="1"/>
    <xf numFmtId="165" fontId="2" fillId="0" borderId="26" xfId="0" applyNumberFormat="1" applyFont="1" applyBorder="1"/>
    <xf numFmtId="10" fontId="2" fillId="0" borderId="26" xfId="2" applyNumberFormat="1" applyFont="1" applyBorder="1"/>
    <xf numFmtId="0" fontId="2" fillId="0" borderId="27" xfId="0" applyFont="1" applyBorder="1" applyAlignment="1">
      <alignment horizontal="center"/>
    </xf>
    <xf numFmtId="0" fontId="2" fillId="4" borderId="22" xfId="0" applyFont="1" applyFill="1" applyBorder="1"/>
    <xf numFmtId="164" fontId="2" fillId="0" borderId="26" xfId="0" applyNumberFormat="1" applyFont="1" applyBorder="1"/>
    <xf numFmtId="10" fontId="2" fillId="0" borderId="26" xfId="0" applyNumberFormat="1" applyFont="1" applyBorder="1"/>
    <xf numFmtId="10" fontId="2" fillId="0" borderId="27" xfId="0" applyNumberFormat="1" applyFont="1" applyBorder="1" applyAlignment="1">
      <alignment horizontal="center"/>
    </xf>
    <xf numFmtId="0" fontId="5" fillId="7" borderId="22" xfId="0" applyFont="1" applyFill="1" applyBorder="1"/>
    <xf numFmtId="0" fontId="9" fillId="0" borderId="0" xfId="0" applyFont="1"/>
    <xf numFmtId="164" fontId="2" fillId="5" borderId="12" xfId="0" applyNumberFormat="1" applyFont="1" applyFill="1" applyBorder="1"/>
    <xf numFmtId="49" fontId="0" fillId="0" borderId="0" xfId="0" applyNumberFormat="1"/>
    <xf numFmtId="166" fontId="0" fillId="0" borderId="0" xfId="2" applyNumberFormat="1" applyFont="1"/>
    <xf numFmtId="10" fontId="0" fillId="0" borderId="0" xfId="2" applyNumberFormat="1" applyFont="1" applyAlignment="1">
      <alignment horizontal="right"/>
    </xf>
    <xf numFmtId="49" fontId="4" fillId="0" borderId="0" xfId="1" applyNumberFormat="1" applyFont="1"/>
    <xf numFmtId="49" fontId="4" fillId="0" borderId="0" xfId="1" applyNumberFormat="1" applyFont="1" applyAlignment="1">
      <alignment horizontal="right"/>
    </xf>
    <xf numFmtId="17" fontId="0" fillId="0" borderId="0" xfId="2" applyNumberFormat="1" applyFont="1" applyAlignment="1">
      <alignment horizontal="left"/>
    </xf>
    <xf numFmtId="164" fontId="0" fillId="0" borderId="0" xfId="1" applyNumberFormat="1" applyFont="1" applyFill="1"/>
    <xf numFmtId="17" fontId="0" fillId="0" borderId="14" xfId="0" applyNumberFormat="1" applyBorder="1"/>
    <xf numFmtId="164" fontId="0" fillId="0" borderId="14" xfId="1" applyNumberFormat="1" applyFont="1" applyFill="1" applyBorder="1"/>
    <xf numFmtId="164" fontId="0" fillId="2" borderId="14" xfId="1" applyNumberFormat="1" applyFont="1" applyFill="1" applyBorder="1"/>
    <xf numFmtId="17" fontId="3" fillId="11" borderId="0" xfId="3" applyNumberFormat="1" applyFill="1" applyBorder="1"/>
    <xf numFmtId="10" fontId="0" fillId="11" borderId="0" xfId="2" applyNumberFormat="1" applyFont="1" applyFill="1" applyBorder="1"/>
    <xf numFmtId="10" fontId="2" fillId="0" borderId="17" xfId="2" applyNumberFormat="1" applyFont="1" applyBorder="1"/>
    <xf numFmtId="10" fontId="2" fillId="0" borderId="18" xfId="2" applyNumberFormat="1" applyFont="1" applyBorder="1"/>
    <xf numFmtId="10" fontId="2" fillId="0" borderId="19" xfId="2" applyNumberFormat="1" applyFont="1" applyBorder="1"/>
    <xf numFmtId="10" fontId="0" fillId="0" borderId="5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10" fontId="0" fillId="0" borderId="3" xfId="0" applyNumberFormat="1" applyBorder="1"/>
    <xf numFmtId="10" fontId="0" fillId="0" borderId="4" xfId="0" applyNumberFormat="1" applyBorder="1"/>
    <xf numFmtId="164" fontId="0" fillId="12" borderId="0" xfId="1" applyNumberFormat="1" applyFont="1" applyFill="1" applyBorder="1"/>
    <xf numFmtId="10" fontId="0" fillId="11" borderId="9" xfId="2" applyNumberFormat="1" applyFont="1" applyFill="1" applyBorder="1"/>
    <xf numFmtId="10" fontId="0" fillId="13" borderId="9" xfId="2" applyNumberFormat="1" applyFont="1" applyFill="1" applyBorder="1"/>
    <xf numFmtId="10" fontId="0" fillId="13" borderId="0" xfId="2" applyNumberFormat="1" applyFont="1" applyFill="1" applyBorder="1"/>
    <xf numFmtId="10" fontId="0" fillId="12" borderId="9" xfId="2" applyNumberFormat="1" applyFont="1" applyFill="1" applyBorder="1"/>
    <xf numFmtId="10" fontId="0" fillId="12" borderId="8" xfId="2" applyNumberFormat="1" applyFont="1" applyFill="1" applyBorder="1"/>
    <xf numFmtId="10" fontId="0" fillId="12" borderId="0" xfId="2" applyNumberFormat="1" applyFont="1" applyFill="1" applyBorder="1"/>
    <xf numFmtId="10" fontId="0" fillId="12" borderId="14" xfId="2" applyNumberFormat="1" applyFont="1" applyFill="1" applyBorder="1"/>
    <xf numFmtId="164" fontId="0" fillId="12" borderId="14" xfId="1" applyNumberFormat="1" applyFont="1" applyFill="1" applyBorder="1"/>
    <xf numFmtId="164" fontId="0" fillId="12" borderId="0" xfId="0" applyNumberFormat="1" applyFill="1"/>
    <xf numFmtId="164" fontId="0" fillId="12" borderId="0" xfId="1" applyNumberFormat="1" applyFont="1" applyFill="1"/>
    <xf numFmtId="0" fontId="0" fillId="14" borderId="0" xfId="0" applyFill="1"/>
    <xf numFmtId="9" fontId="0" fillId="14" borderId="0" xfId="2" applyFont="1" applyFill="1"/>
    <xf numFmtId="0" fontId="0" fillId="15" borderId="0" xfId="0" applyFill="1"/>
    <xf numFmtId="9" fontId="0" fillId="15" borderId="0" xfId="2" applyFont="1" applyFill="1"/>
    <xf numFmtId="0" fontId="0" fillId="4" borderId="0" xfId="0" applyFill="1"/>
    <xf numFmtId="9" fontId="0" fillId="4" borderId="0" xfId="2" applyFont="1" applyFill="1"/>
    <xf numFmtId="0" fontId="0" fillId="16" borderId="0" xfId="0" applyFill="1"/>
    <xf numFmtId="9" fontId="0" fillId="16" borderId="0" xfId="2" applyFont="1" applyFill="1"/>
    <xf numFmtId="0" fontId="0" fillId="12" borderId="0" xfId="0" applyFill="1"/>
    <xf numFmtId="9" fontId="0" fillId="12" borderId="0" xfId="2" applyFont="1" applyFill="1"/>
    <xf numFmtId="0" fontId="0" fillId="17" borderId="0" xfId="0" applyFill="1"/>
    <xf numFmtId="9" fontId="0" fillId="17" borderId="0" xfId="2" applyFont="1" applyFill="1"/>
    <xf numFmtId="0" fontId="0" fillId="18" borderId="0" xfId="0" applyFill="1"/>
    <xf numFmtId="9" fontId="0" fillId="18" borderId="0" xfId="2" applyFont="1" applyFill="1"/>
    <xf numFmtId="9" fontId="0" fillId="0" borderId="0" xfId="2" applyFont="1"/>
    <xf numFmtId="167" fontId="0" fillId="0" borderId="0" xfId="2" applyNumberFormat="1" applyFont="1"/>
    <xf numFmtId="0" fontId="0" fillId="19" borderId="0" xfId="0" applyFill="1"/>
    <xf numFmtId="0" fontId="9" fillId="0" borderId="0" xfId="0" applyFont="1" applyAlignment="1">
      <alignment horizontal="left" vertical="top" wrapText="1"/>
    </xf>
    <xf numFmtId="0" fontId="11" fillId="0" borderId="0" xfId="0" applyFont="1"/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rgb="FFB1A0C7"/>
          <bgColor rgb="FF000000"/>
        </patternFill>
      </fill>
    </dxf>
    <dxf>
      <fill>
        <patternFill patternType="solid">
          <fgColor rgb="FF595959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EF3F35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9999"/>
      <color rgb="FF22AAE2"/>
      <color rgb="FFEF3F35"/>
      <color rgb="FFBE1E2E"/>
      <color rgb="FFF1592A"/>
      <color rgb="FFF7941D"/>
      <color rgb="FFFCB03F"/>
      <color rgb="FF0E76BB"/>
      <color rgb="FF293991"/>
      <color rgb="FF2723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Combined</a:t>
            </a:r>
            <a:r>
              <a:rPr lang="en-GB" baseline="0"/>
              <a:t> online UK reach, top 50 news websites (by publisher, July 2023)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CE-4729-9740-EFFD190219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CE-4729-9740-EFFD19021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CE-4729-9740-EFFD19021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CE-4729-9740-EFFD19021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CE-4729-9740-EFFD190219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CE-4729-9740-EFFD1902197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CE-4729-9740-EFFD1902197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CE-4729-9740-EFFD1902197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CE-4729-9740-EFFD1902197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CE-4729-9740-EFFD1902197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CE-4729-9740-EFFD1902197F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C1CE-4729-9740-EFFD190219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C1CE-4729-9740-EFFD19021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50 online newsbrands'!$F$4:$F$14</c:f>
              <c:strCache>
                <c:ptCount val="11"/>
                <c:pt idx="0">
                  <c:v>Reach Plc</c:v>
                </c:pt>
                <c:pt idx="1">
                  <c:v>DMG Media</c:v>
                </c:pt>
                <c:pt idx="2">
                  <c:v>News UK</c:v>
                </c:pt>
                <c:pt idx="3">
                  <c:v>Lebedev</c:v>
                </c:pt>
                <c:pt idx="4">
                  <c:v>Guardian</c:v>
                </c:pt>
                <c:pt idx="5">
                  <c:v>Comcast (Sky News)</c:v>
                </c:pt>
                <c:pt idx="6">
                  <c:v>Telegraph</c:v>
                </c:pt>
                <c:pt idx="7">
                  <c:v>Financial Times</c:v>
                </c:pt>
                <c:pt idx="8">
                  <c:v>Others</c:v>
                </c:pt>
                <c:pt idx="9">
                  <c:v>BBC</c:v>
                </c:pt>
                <c:pt idx="10">
                  <c:v>ITV</c:v>
                </c:pt>
              </c:strCache>
            </c:strRef>
          </c:cat>
          <c:val>
            <c:numRef>
              <c:f>'Top 50 online newsbrands'!$G$4:$G$14</c:f>
              <c:numCache>
                <c:formatCode>General</c:formatCode>
                <c:ptCount val="11"/>
                <c:pt idx="0">
                  <c:v>103.5</c:v>
                </c:pt>
                <c:pt idx="1">
                  <c:v>46.499999999999993</c:v>
                </c:pt>
                <c:pt idx="2">
                  <c:v>35.700000000000003</c:v>
                </c:pt>
                <c:pt idx="3">
                  <c:v>31.8</c:v>
                </c:pt>
                <c:pt idx="4">
                  <c:v>20.7</c:v>
                </c:pt>
                <c:pt idx="5">
                  <c:v>18.600000000000001</c:v>
                </c:pt>
                <c:pt idx="6">
                  <c:v>13.8</c:v>
                </c:pt>
                <c:pt idx="7">
                  <c:v>3.4</c:v>
                </c:pt>
                <c:pt idx="8">
                  <c:v>127.19999999999997</c:v>
                </c:pt>
                <c:pt idx="9">
                  <c:v>37.9</c:v>
                </c:pt>
                <c:pt idx="1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1-472C-8DB7-A01C84698D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Combined</a:t>
            </a:r>
            <a:r>
              <a:rPr lang="en-GB" baseline="0"/>
              <a:t> online UK reach, UK national newspapers [grouped by publisher]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7F-4BA5-A59B-183513854CA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A7F-4BA5-A59B-183513854CA7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7F-4BA5-A59B-183513854CA7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A7F-4BA5-A59B-183513854CA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7F-4BA5-A59B-183513854CA7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A7F-4BA5-A59B-183513854CA7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7F-4BA5-A59B-183513854CA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F-4BA5-A59B-183513854C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8D-49D4-9ABB-715324A0D0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48D-49D4-9ABB-715324A0D0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48D-49D4-9ABB-715324A0D0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48D-49D4-9ABB-715324A0D0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50 online newsbrands'!$F$20:$F$31</c:f>
              <c:strCache>
                <c:ptCount val="12"/>
                <c:pt idx="0">
                  <c:v>Mail Online</c:v>
                </c:pt>
                <c:pt idx="1">
                  <c:v>Metro</c:v>
                </c:pt>
                <c:pt idx="2">
                  <c:v>iNews</c:v>
                </c:pt>
                <c:pt idx="3">
                  <c:v>Mirror</c:v>
                </c:pt>
                <c:pt idx="4">
                  <c:v>Daily Express</c:v>
                </c:pt>
                <c:pt idx="5">
                  <c:v>Daily Star</c:v>
                </c:pt>
                <c:pt idx="6">
                  <c:v>The Sun</c:v>
                </c:pt>
                <c:pt idx="7">
                  <c:v>Times &amp; Sunday Times</c:v>
                </c:pt>
                <c:pt idx="8">
                  <c:v>The Independent</c:v>
                </c:pt>
                <c:pt idx="9">
                  <c:v>The Guardian</c:v>
                </c:pt>
                <c:pt idx="10">
                  <c:v>The Telegraph</c:v>
                </c:pt>
                <c:pt idx="11">
                  <c:v>Financial Times</c:v>
                </c:pt>
              </c:strCache>
            </c:strRef>
          </c:cat>
          <c:val>
            <c:numRef>
              <c:f>'Top 50 online newsbrands'!$G$20:$G$31</c:f>
              <c:numCache>
                <c:formatCode>General</c:formatCode>
                <c:ptCount val="12"/>
                <c:pt idx="0">
                  <c:v>23.9</c:v>
                </c:pt>
                <c:pt idx="1">
                  <c:v>14.2</c:v>
                </c:pt>
                <c:pt idx="2">
                  <c:v>8.4</c:v>
                </c:pt>
                <c:pt idx="3">
                  <c:v>22.7</c:v>
                </c:pt>
                <c:pt idx="4">
                  <c:v>12.3</c:v>
                </c:pt>
                <c:pt idx="5">
                  <c:v>7.2</c:v>
                </c:pt>
                <c:pt idx="6">
                  <c:v>24.3</c:v>
                </c:pt>
                <c:pt idx="7">
                  <c:v>11.4</c:v>
                </c:pt>
                <c:pt idx="8">
                  <c:v>21.3</c:v>
                </c:pt>
                <c:pt idx="9">
                  <c:v>20.7</c:v>
                </c:pt>
                <c:pt idx="10">
                  <c:v>13.8</c:v>
                </c:pt>
                <c:pt idx="11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F-4BA5-A59B-183513854C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'Reach - print &amp; digital'!$B$8</c:f>
              <c:strCache>
                <c:ptCount val="1"/>
                <c:pt idx="0">
                  <c:v>Print only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'Reach - print &amp; digital'!$A$9:$A$21</c:f>
              <c:strCache>
                <c:ptCount val="13"/>
                <c:pt idx="0">
                  <c:v>Daily Mail / Mail on Sunday</c:v>
                </c:pt>
                <c:pt idx="1">
                  <c:v>The Metro</c:v>
                </c:pt>
                <c:pt idx="2">
                  <c:v>The i</c:v>
                </c:pt>
                <c:pt idx="3">
                  <c:v>The Sun / Sun on Sunday</c:v>
                </c:pt>
                <c:pt idx="4">
                  <c:v>The Times / Sunday Times</c:v>
                </c:pt>
                <c:pt idx="5">
                  <c:v>Daily Mirror / Sunday Mirror</c:v>
                </c:pt>
                <c:pt idx="6">
                  <c:v>Daily Express / Sunday Express</c:v>
                </c:pt>
                <c:pt idx="7">
                  <c:v>Daily Star / Sunday Star</c:v>
                </c:pt>
                <c:pt idx="8">
                  <c:v>The Guardian / Observer</c:v>
                </c:pt>
                <c:pt idx="9">
                  <c:v>Daily Telegraph / Sunday Telegraph</c:v>
                </c:pt>
                <c:pt idx="10">
                  <c:v>Evening Standard</c:v>
                </c:pt>
                <c:pt idx="11">
                  <c:v>The Independent</c:v>
                </c:pt>
                <c:pt idx="12">
                  <c:v>Financial Times</c:v>
                </c:pt>
              </c:strCache>
            </c:strRef>
          </c:cat>
          <c:val>
            <c:numRef>
              <c:f>'Reach - print &amp; digital'!$B$9:$B$21</c:f>
              <c:numCache>
                <c:formatCode>0%</c:formatCode>
                <c:ptCount val="13"/>
                <c:pt idx="0">
                  <c:v>0.2</c:v>
                </c:pt>
                <c:pt idx="1">
                  <c:v>0.15</c:v>
                </c:pt>
                <c:pt idx="2">
                  <c:v>0.04</c:v>
                </c:pt>
                <c:pt idx="3">
                  <c:v>0.13</c:v>
                </c:pt>
                <c:pt idx="4">
                  <c:v>0.12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0.1</c:v>
                </c:pt>
                <c:pt idx="9">
                  <c:v>0.09</c:v>
                </c:pt>
                <c:pt idx="10">
                  <c:v>0.06</c:v>
                </c:pt>
                <c:pt idx="11">
                  <c:v>0.05</c:v>
                </c:pt>
                <c:pt idx="1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5-41B5-9C9A-FC26E3084311}"/>
            </c:ext>
          </c:extLst>
        </c:ser>
        <c:ser>
          <c:idx val="1"/>
          <c:order val="1"/>
          <c:tx>
            <c:strRef>
              <c:f>'Reach - print &amp; digital'!$C$8</c:f>
              <c:strCache>
                <c:ptCount val="1"/>
                <c:pt idx="0">
                  <c:v>Digital only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'Reach - print &amp; digital'!$A$9:$A$21</c:f>
              <c:strCache>
                <c:ptCount val="13"/>
                <c:pt idx="0">
                  <c:v>Daily Mail / Mail on Sunday</c:v>
                </c:pt>
                <c:pt idx="1">
                  <c:v>The Metro</c:v>
                </c:pt>
                <c:pt idx="2">
                  <c:v>The i</c:v>
                </c:pt>
                <c:pt idx="3">
                  <c:v>The Sun / Sun on Sunday</c:v>
                </c:pt>
                <c:pt idx="4">
                  <c:v>The Times / Sunday Times</c:v>
                </c:pt>
                <c:pt idx="5">
                  <c:v>Daily Mirror / Sunday Mirror</c:v>
                </c:pt>
                <c:pt idx="6">
                  <c:v>Daily Express / Sunday Express</c:v>
                </c:pt>
                <c:pt idx="7">
                  <c:v>Daily Star / Sunday Star</c:v>
                </c:pt>
                <c:pt idx="8">
                  <c:v>The Guardian / Observer</c:v>
                </c:pt>
                <c:pt idx="9">
                  <c:v>Daily Telegraph / Sunday Telegraph</c:v>
                </c:pt>
                <c:pt idx="10">
                  <c:v>Evening Standard</c:v>
                </c:pt>
                <c:pt idx="11">
                  <c:v>The Independent</c:v>
                </c:pt>
                <c:pt idx="12">
                  <c:v>Financial Times</c:v>
                </c:pt>
              </c:strCache>
            </c:strRef>
          </c:cat>
          <c:val>
            <c:numRef>
              <c:f>'Reach - print &amp; digital'!$C$9:$C$21</c:f>
              <c:numCache>
                <c:formatCode>0%</c:formatCode>
                <c:ptCount val="13"/>
                <c:pt idx="0">
                  <c:v>0.13</c:v>
                </c:pt>
                <c:pt idx="1">
                  <c:v>0.03</c:v>
                </c:pt>
                <c:pt idx="2">
                  <c:v>0.03</c:v>
                </c:pt>
                <c:pt idx="3">
                  <c:v>0.04</c:v>
                </c:pt>
                <c:pt idx="4">
                  <c:v>0.04</c:v>
                </c:pt>
                <c:pt idx="5">
                  <c:v>0.05</c:v>
                </c:pt>
                <c:pt idx="6">
                  <c:v>0.03</c:v>
                </c:pt>
                <c:pt idx="7">
                  <c:v>0.01</c:v>
                </c:pt>
                <c:pt idx="8">
                  <c:v>0.15</c:v>
                </c:pt>
                <c:pt idx="9">
                  <c:v>0.04</c:v>
                </c:pt>
                <c:pt idx="10">
                  <c:v>0.02</c:v>
                </c:pt>
                <c:pt idx="11">
                  <c:v>0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5-41B5-9C9A-FC26E3084311}"/>
            </c:ext>
          </c:extLst>
        </c:ser>
        <c:ser>
          <c:idx val="2"/>
          <c:order val="2"/>
          <c:tx>
            <c:strRef>
              <c:f>'Reach - print &amp; digital'!$D$8</c:f>
              <c:strCache>
                <c:ptCount val="1"/>
                <c:pt idx="0">
                  <c:v>Both print and digital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'Reach - print &amp; digital'!$A$9:$A$21</c:f>
              <c:strCache>
                <c:ptCount val="13"/>
                <c:pt idx="0">
                  <c:v>Daily Mail / Mail on Sunday</c:v>
                </c:pt>
                <c:pt idx="1">
                  <c:v>The Metro</c:v>
                </c:pt>
                <c:pt idx="2">
                  <c:v>The i</c:v>
                </c:pt>
                <c:pt idx="3">
                  <c:v>The Sun / Sun on Sunday</c:v>
                </c:pt>
                <c:pt idx="4">
                  <c:v>The Times / Sunday Times</c:v>
                </c:pt>
                <c:pt idx="5">
                  <c:v>Daily Mirror / Sunday Mirror</c:v>
                </c:pt>
                <c:pt idx="6">
                  <c:v>Daily Express / Sunday Express</c:v>
                </c:pt>
                <c:pt idx="7">
                  <c:v>Daily Star / Sunday Star</c:v>
                </c:pt>
                <c:pt idx="8">
                  <c:v>The Guardian / Observer</c:v>
                </c:pt>
                <c:pt idx="9">
                  <c:v>Daily Telegraph / Sunday Telegraph</c:v>
                </c:pt>
                <c:pt idx="10">
                  <c:v>Evening Standard</c:v>
                </c:pt>
                <c:pt idx="11">
                  <c:v>The Independent</c:v>
                </c:pt>
                <c:pt idx="12">
                  <c:v>Financial Times</c:v>
                </c:pt>
              </c:strCache>
            </c:strRef>
          </c:cat>
          <c:val>
            <c:numRef>
              <c:f>'Reach - print &amp; digital'!$D$9:$D$21</c:f>
              <c:numCache>
                <c:formatCode>0%</c:formatCode>
                <c:ptCount val="13"/>
                <c:pt idx="0">
                  <c:v>0.03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A5-41B5-9C9A-FC26E3084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9940232"/>
        <c:axId val="729945272"/>
      </c:barChart>
      <c:catAx>
        <c:axId val="72994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945272"/>
        <c:crosses val="autoZero"/>
        <c:auto val="1"/>
        <c:lblAlgn val="ctr"/>
        <c:lblOffset val="100"/>
        <c:noMultiLvlLbl val="0"/>
      </c:catAx>
      <c:valAx>
        <c:axId val="72994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94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457200</xdr:colOff>
      <xdr:row>2</xdr:row>
      <xdr:rowOff>61912</xdr:rowOff>
    </xdr:from>
    <xdr:to>
      <xdr:col>23</xdr:col>
      <xdr:colOff>419100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3F1CBC-8C1F-4120-0C7A-7E9C90565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652461</xdr:colOff>
      <xdr:row>18</xdr:row>
      <xdr:rowOff>47624</xdr:rowOff>
    </xdr:from>
    <xdr:to>
      <xdr:col>12</xdr:col>
      <xdr:colOff>57149</xdr:colOff>
      <xdr:row>38</xdr:row>
      <xdr:rowOff>152399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15B9883-493E-5DBD-0621-EF750F52A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21</xdr:row>
      <xdr:rowOff>76200</xdr:rowOff>
    </xdr:from>
    <xdr:to>
      <xdr:col>6</xdr:col>
      <xdr:colOff>209549</xdr:colOff>
      <xdr:row>45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46FBEE-4B40-708A-1A00-9D5FE384D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14780C-C76E-4119-A061-B87067795E4C}" name="Table2" displayName="Table2" ref="A3:C53" totalsRowShown="0">
  <autoFilter ref="A3:C53" xr:uid="{3F14780C-C76E-4119-A061-B87067795E4C}"/>
  <sortState xmlns:xlrd2="http://schemas.microsoft.com/office/spreadsheetml/2017/richdata2" ref="A4:C53">
    <sortCondition descending="1" ref="C3:C53"/>
  </sortState>
  <tableColumns count="3">
    <tableColumn id="1" xr3:uid="{D3BFCD93-9F29-4BE8-B4FD-2E88971D1420}" name="Newsbrand"/>
    <tableColumn id="2" xr3:uid="{F4C1A59E-0B2B-4D7C-80C7-FCA6FF573218}" name="Company"/>
    <tableColumn id="3" xr3:uid="{3D6D5F97-A54A-4726-8FB3-6E7B06314738}" name="Audience (m)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9C2E8-59DA-4806-8140-0A0EBF0D537E}" name="Table1" displayName="Table1" ref="A8:E21" totalsRowShown="0" dataDxfId="67" dataCellStyle="Percent">
  <autoFilter ref="A8:E21" xr:uid="{3B29C2E8-59DA-4806-8140-0A0EBF0D537E}"/>
  <sortState xmlns:xlrd2="http://schemas.microsoft.com/office/spreadsheetml/2017/richdata2" ref="A9:E21">
    <sortCondition sortBy="cellColor" ref="A9:A21" dxfId="66"/>
    <sortCondition sortBy="cellColor" ref="A9:A21" dxfId="65"/>
    <sortCondition sortBy="cellColor" ref="A9:A21" dxfId="64"/>
    <sortCondition sortBy="cellColor" ref="A9:A21" dxfId="63"/>
    <sortCondition sortBy="cellColor" ref="A9:A21" dxfId="62"/>
    <sortCondition sortBy="cellColor" ref="A9:A21" dxfId="61"/>
  </sortState>
  <tableColumns count="5">
    <tableColumn id="1" xr3:uid="{783F3153-E647-42B3-9571-F2CBBA98D39A}" name="Title"/>
    <tableColumn id="2" xr3:uid="{BD31820C-61E7-42C0-AECA-C7C4E33A5127}" name="Print only" dataDxfId="60" dataCellStyle="Percent"/>
    <tableColumn id="3" xr3:uid="{2B784E69-AACB-4844-B3D4-C222B7EED429}" name="Digital only" dataDxfId="59" dataCellStyle="Percent"/>
    <tableColumn id="4" xr3:uid="{32BEB345-5161-44A4-8404-5F6EF08564E7}" name="Both print and digital" dataDxfId="58" dataCellStyle="Percent"/>
    <tableColumn id="5" xr3:uid="{95F93F1E-9C98-4C2B-AA68-AE4AA33802C5}" name="Total (Ofcom rounded)" dataDxfId="57" dataCellStyle="Percent">
      <calculatedColumnFormula>SUM(B9:D9)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eachplc.com/content/dam/reach/corporate/documents/results-and-reports/ar_2022/Reach_2022_Annual_Report.pdf.downloadasset.pdf" TargetMode="External"/><Relationship Id="rId7" Type="http://schemas.openxmlformats.org/officeDocument/2006/relationships/hyperlink" Target="https://uploads.guim.co.uk/2023/07/25/GMG_financial_statements_2023.pdf" TargetMode="External"/><Relationship Id="rId2" Type="http://schemas.openxmlformats.org/officeDocument/2006/relationships/hyperlink" Target="https://s3.eu-west-2.amazonaws.com/document-api-images-live.ch.gov.uk/docs/JbmpU2NDOu1YPii35SdS-WW1ZiVQNjphDKrykvej61Q/application-pdf?X-Amz-Algorithm=AWS4-HMAC-SHA256&amp;X-Amz-Credential=ASIAWRGBDBV3DUO5HYSI%2F20230718%2Feu-west-2%2Fs3%2Faws4_request&amp;X-Amz-Date=20230718T004130Z&amp;X-Amz-Expires=60&amp;X-Amz-Security-Token=IQoJb3JpZ2luX2VjEN%2F%2F%2F%2F%2F%2F%2F%2F%2F%2F%2FwEaCWV1LXdlc3QtMiJGMEQCIDhBqlLZsMsn6gWOE5u93vBX7F7v4P%2F0NuVa1JOp7O%2FnAiAM7XKJDRlipflHTwzp5uozKmQ9BhP9yHWGCWKVbLZwYiq7BQhnEAQaDDQ0OTIyOTAzMjgyMiIMb2R2DSRZpfG63jGtKpgFfi8B3U4oMhtgWwnjD1%2BeNM6INkHux%2BtxXy4eDz1o3y4VrAwmqXQSYUIxpkOxWKCb6KSTegwCJ6mD1eYKxAOo0BzdfrgbPK364NO%2BdCGSiRpIHvKKq%2FXudjkltJii80B2eFioh6DVnx9SBwVxeaU1pqHS%2BP6bTmc7TAzYBz%2FwCtgjTjSvL4lPGqK3X48R97Ptk33ov8WGmODLQ4SIb3qDkD97Vi%2FkJVViatwINq%2BVnBD0jTiH%2Bebv0EqOD0xiiilu5ayQQoHt5mLUWmacqy4zxeKs9OCtHJtu5fkeNWr3drv3OgwACiB7rUoct%2BiZVL2sfnumG05T67jzPiWlq5oC%2Fu7bVHNtd3Vh8q4ocZZGf6d7RI6%2BYTJ3pF2AaEfe2m%2Bmhn2KSEU4IrOa%2FZW94zdAt2%2FMTJQCbncsWsYJ9ooh0z4rUHhPCqB3iOoBFMxdAY6WP%2FzO%2B%2FZEIwnxO4pjLg4zTy3Z1WUxQ2U2AB1eiCnyPskm22C%2BKESK%2FlLUcP%2BOHDlGh9l7qwT70ZUTXJGd0kmafh8muP0qXHO%2FoHqOLUQJCbHhLUESzEiVg%2BwzF6OFl8kp8jdi5Z%2FDWGkF%2BUNLao1wYXkNvAoKH7aVnbfBvkWHuDLuLqqv8U2ikZRtTF8rxBMWmrdl6%2BftWnzhDalRBOCtR9sRLuXq8%2BXxyz%2BFRuuJIsMqcpRhDzn4O9Fns0UpA8OZnMwtflqY1SRdJQUfAC%2Bund%2Biljw0NluA9Gsoj2jkdpNfymWBbrqrtCwunwMLVUvWIPAGy7f%2FzrWnyb9rr9OzaazNa3RZ2uVYzqrhcmJyM6v5OJ8KZYuJO5WpraQWqa853YIwRuS5uB%2F613MHMtQw69h1s911u3O6ezWW6YU2MFXQpa79zn%2BCZzDa%2BtalBjqyAWo2%2Fem%2BEttAPG4y3ltoUBW0LKjUFhXoZTHB1jprPMFSW6J55sAXAxTWeh8fr%2BOKuqFntT6EiI0PjSYkLDg3PXrfpNvslgHJge23w3k5eKHZGFCD3co3h4ztsX3T60eqiUqMUCfBb%2FmqrVpQjngZ%2FI4%2BVVr05bOUh9s5aUWpiOn%2FqEquqhTGKfpy571csaLGN11eVMR8Zd6D2zMTIhPXD379GtZuk071JadZsKpbtGoFCek%3D&amp;X-Amz-SignedHeaders=host&amp;response-content-disposition=inline%3Bfilename%3D%22companies_house_document.pdf%22&amp;X-Amz-Signature=dc26fc51490f6884328006a41acc241b9a4305743f28c28f41687be01c77c93f" TargetMode="External"/><Relationship Id="rId1" Type="http://schemas.openxmlformats.org/officeDocument/2006/relationships/hyperlink" Target="https://s3.eu-west-2.amazonaws.com/document-api-images-live.ch.gov.uk/docs/Ks3-PmvhjuUa2tL93WcqeE2bdrEQTippSEjWhlIfIMY/application-pdf?X-Amz-Algorithm=AWS4-HMAC-SHA256&amp;X-Amz-Credential=ASIAWRGBDBV3JOU2AG4D%2F20210215%2Feu-west-2%2Fs3%2Faws4_request&amp;X-Amz-" TargetMode="External"/><Relationship Id="rId6" Type="http://schemas.openxmlformats.org/officeDocument/2006/relationships/hyperlink" Target="https://s3.eu-west-2.amazonaws.com/document-api-images-live.ch.gov.uk/docs/rXKLiQ9S1mcpNTs-kDHGzb9uGusp0ckXxkAvNoe0Jtg/application-pdf?X-Amz-Algorithm=AWS4-HMAC-SHA256&amp;X-Amz-Credential=ASIAWRGBDBV3NQDYHFC2%2F20230814%2Feu-west-2%2Fs3%2Faws4_request&amp;X-Amz-Date=20230814T184814Z&amp;X-Amz-Expires=60&amp;X-Amz-Security-Token=IQoJb3JpZ2luX2VjEHgaCWV1LXdlc3QtMiJGMEQCIGEoh4bntswPVTD5TnUTtvOZigc0i3DyJjENMN1m14nWAiAlxCnRtrSpMOqOCLhIW3SVbLZG02EUjcC5yuG2Jrw9GSq7BQgxEAQaDDQ0OTIyOTAzMjgyMiIMWoToQTe7FMGpBHPSKpgFTLRL6ouYa%2BmaCgEdGSHjBahc%2FnHpoqj%2FakeetQjALhE2ouGv4Fx775nlfcnpxRzOWpdK8VeCZrE4J1Je8lAAOkRlXodHKf0TJkmq9U8EtveijVC2%2FvsX6IHnrM8wPZ5pNODs2BCBoasxctfGqS4yCQ3iLYsNeOr2duSknrTTS5fjI%2F68LFa4CmHNIIBrwYHTFlyGS0gPOou%2FkFVIQBASgwFf7FQMviaWD20BOpeF%2BWmkAE5x5VwY4LGw5WtQ6OnJfLlsPcT9e32P7M5LDZSNremZKZXXSUnjB%2FqZgBRsU60raCdCwT%2FT6BpwBC2875uZXiIona1Pj910%2BBstcUknsYyw%2BgIgYs5vc7rGttioQNx3ahf%2FhTXWiMQwhqfO9IuvKqfCG%2Fs0zsyFYsLR9SXzv6ue4QN%2FuIbC4E12aFGX%2BMUTNM8kzny%2BqYw7KaQoLfIdZKtWH93LViaBXW8ptyyrGf9%2FP7akTBQq%2BKrF7rr%2FC%2FIWWfaRBuG%2B6sVMmSDotDBuXzvIz2ZrQC1zDrXmwLhVCMslQOBlBggvNXP%2FwAz3asnfTxHq4l%2Fmit5DD4UMIchFt4MwoMcaV6HDjqpEmx%2FTrw37kB4hkMrfx%2BdZT2IPjmLytoq%2Fu3exz8pfl%2FWYVtBgP8F%2B396s8KanXcfG7cNR%2FXcCQHgNSSI6UGsL8HlioT0wgtTope56r8kYzToHb2LXqMo21lzpyTVuVBHoXCZ6%2BejAQlXzGY2ct6oa7aRjyrjTdaKQs7tzkbflHTarXGqkQkuUBc8EaSrcKzniuYPpCITYF6RtYQbfpI%2BWDe7kW2zHE8rkLtehKHA0fs7S9w29vcb7Nea8mzONvBvw0TqOHcJd2IEJC0EpDMzX%2BMzJQTZoGuIgXRFOtDCHj%2BmmBjqyASUT0WxsCUW0MrMwudZVPcIiBlKZuT97YmCAi4CMNOGyXcVpGL6GU5tPhPgfY5SasC%2FKEuWbq3b%2Bkynt5Ic6UNR8%2FbX%2FlFeWN2dJn0O7hLpwVMfoxfBZXAMa71sWJvr4H%2FHVqJ19VgBq2btntzUDgQQPMwZ3tEoMqiBNpCEOHm2CUY6tRg%2Fi8aEbUQG7gAJS7CHPV%2F%2FOM7%2B69dVbbIbGVsLwEWA003YPuAFG2Hd1Z085AEw%3D&amp;X-Amz-SignedHeaders=host&amp;response-content-disposition=inline%3Bfilename%3D%22companies_house_document.pdf%22&amp;X-Amz-Signature=959d160d39cd1cec603270c48d4054e5f1fe88e0bb6bf10243ca0c240d31307c" TargetMode="External"/><Relationship Id="rId5" Type="http://schemas.openxmlformats.org/officeDocument/2006/relationships/hyperlink" Target="https://s3.eu-west-2.amazonaws.com/document-api-images-live.ch.gov.uk/docs/TLH1BsGNIV918YsubM6tEwe4RA4JiHd7btoIDEflMGk/application-pdf?X-Amz-Algorithm=AWS4-HMAC-SHA256&amp;X-Amz-Credential=ASIAWRGBDBV3G5AAXL5W%2F20230718%2Feu-west-2%2Fs3%2Faws4_request&amp;X-Amz-Date=20230718T005003Z&amp;X-Amz-Expires=60&amp;X-Amz-Security-Token=IQoJb3JpZ2luX2VjEOD%2F%2F%2F%2F%2F%2F%2F%2F%2F%2FwEaCWV1LXdlc3QtMiJGMEQCIBmCnm85Hbg1IAkdbKrB2l%2BgRIBzhSBlmzIxa2VXuT7kAiAhd9Ox2zKPHmpbOCrPdKgcwoOQX%2FQGpsh2N8hpdjDUQiq7BQhoEAQaDDQ0OTIyOTAzMjgyMiIMcKjaI8ZEmbStdZrbKpgF55rKah8uWQTuRNtdluyYqTNDX6kKgZrnPkp7OQnCJm2Ch65JJbr7YwzJOStTUbFze%2BSYDAj4cSkhLCrr%2BEvL6w6NVpZ3moRhh%2Bo5jC2b%2BUhUctw%2FfE98NQxaqGwlf1HcNODIqrC5tWDEx3aR%2F%2BMlOIdLEY6VWGn5dxZSN%2B%2Bx9g%2BH0vT0xlA9Dt7139w7Lqf6QRm5f1I4XbbNFQpg%2Fi5eUOr5%2BwdSBl95ETxorUxs43XKMGsijIlJ1S0On5dZAXAksMvd%2FFD1mA5UjhD7iHoYJBGHwHlyT6EIindQKBOF62vWyPyt0KAC1d1MQ%2FVoTrO684LIO%2FwR65dUP2jmnMz4uD1opDg4tNWGsyfnb%2BM2cYzHiSl32TMzg4S6M4S1Lq9SFx6KZOBKaKz2uxvNGavIkeW0tvWy%2FNPqFoGjsw6%2BtQZNH%2BKphGo6o1WBsN4g8macg0KRBbQmdy5Un2RCIKGGlJjv4YQeIYuAylX0QdpaGbhMtf%2BDwxuProZ37M4iNpEySoDfvH%2F%2BAKsnQGEsgohhaKUo%2FpzFcII5TrgKInhiyWUnBBtB25M2xY01l0TFIcRqwM8tta8QSZJ5eVt7L9eyvsZpdgDrdGRxBRxWMBqHpnYzKv5HZ51%2BLoCOCDpCl9vSya0z%2FiuVL%2FYiplzXFnygUYJvlDo7EVTSY4boBk%2FwFsyqC%2BcIReOZwQA%2Bk3lnBqdMFaNrSsYia1NGXUzA%2BTJMv%2FMa6HEv3%2BKVg34lPjhHPo5B3Oe0QdNlGsQjF8KRj0d%2BTRpU1n1xARUYMUsi2cMv0wgTHh7AGpz8WJuItf7%2B5hlx6ZDUn%2Fo1j87E7wB42XlFXJPyMYpBxTS2PIUH%2B9Yx8AcFLTL76jpAqXSiSVZOTF1FDInp9M4BrzDTmNelBjqyAWcpRJNAXPgK6xdnAc5i2my7drs0j4muYka5%2BXj1WK8tSF7BeUvtftAKoHROrcgDK0dF%2F2dcnrLLhGbIddJTzIxy6V72o1EMnp0oAwDKke%2FFkguyN5jjArsrnSOAn%2BV66NNkPoHTjxwZlpdKjvhRURXBjg2P5dSoCcoR5Iy3fvQ9K7VwqAxL3EtNOAgroaNsHxk5CwetfMN9xW8Sz8ZQSdddUo%2Bi7890p%2B1NPFTM7qdKOcw%3D&amp;X-Amz-SignedHeaders=host&amp;response-content-disposition=inline%3Bfilename%3D%22companies_house_document.pdf%22&amp;X-Amz-Signature=915166d17567ad39a16966df472a480ccee8504579b84c5b70b62230c1d121c8" TargetMode="External"/><Relationship Id="rId4" Type="http://schemas.openxmlformats.org/officeDocument/2006/relationships/hyperlink" Target="https://www.dmgt.com/investors/annual-repor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pressgazette.co.uk/media-audience-and-business-data/media_metrics/most-popular-websites-news-uk-monthly-2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fcom.org.uk/__data/assets/pdf_file/0024/264651/news-consumption-2023.pdf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ssgazette.co.uk/national-newsbrand-abcs-full-figures-for-february-2019/" TargetMode="External"/><Relationship Id="rId18" Type="http://schemas.openxmlformats.org/officeDocument/2006/relationships/hyperlink" Target="https://www.pressgazette.co.uk/national-newspaper-abcs-guardian-sees-smallest-circulation-decline-for-july-2019/" TargetMode="External"/><Relationship Id="rId26" Type="http://schemas.openxmlformats.org/officeDocument/2006/relationships/hyperlink" Target="https://www.pressgazette.co.uk/national-newspaper-abcs-print-circulations-held-during-coronavirus-outbreak-before-uk-lockdown/" TargetMode="External"/><Relationship Id="rId39" Type="http://schemas.openxmlformats.org/officeDocument/2006/relationships/hyperlink" Target="https://www.pressgazette.co.uk/print-abc-metro-overtakes-sun-in-uk-weekday-distribution-but-murdoch-title-still-britains-best-selling-paper/" TargetMode="External"/><Relationship Id="rId21" Type="http://schemas.openxmlformats.org/officeDocument/2006/relationships/hyperlink" Target="https://www.pressgazette.co.uk/national-newspaper-abcs-guardian-and-observer-see-smallest-circulation-drop-among-paid-for-titles/" TargetMode="External"/><Relationship Id="rId34" Type="http://schemas.openxmlformats.org/officeDocument/2006/relationships/hyperlink" Target="https://www.pressgazette.co.uk/national-newspaper-abcs-industry-wide-circulation-decline-continues-as-metro-and-sun-top-the-table/" TargetMode="External"/><Relationship Id="rId42" Type="http://schemas.openxmlformats.org/officeDocument/2006/relationships/hyperlink" Target="https://www.pressgazette.co.uk/abc-national-press-circulation-figures-mirror-titles-were-the-biggest-fallers-in-august/" TargetMode="External"/><Relationship Id="rId47" Type="http://schemas.openxmlformats.org/officeDocument/2006/relationships/printerSettings" Target="../printerSettings/printerSettings3.bin"/><Relationship Id="rId7" Type="http://schemas.openxmlformats.org/officeDocument/2006/relationships/hyperlink" Target="https://www.pressgazette.co.uk/national-abcs-free-evening-standard-only-uk-paper-to-see-circulation-growth-in-august/" TargetMode="External"/><Relationship Id="rId2" Type="http://schemas.openxmlformats.org/officeDocument/2006/relationships/hyperlink" Target="https://www.pressgazette.co.uk/national-newspaper-abcs-metro-climbs-above-the-suns-total-circulation-as-mirror-and-telegraph-titles-post-double-digit-drops/" TargetMode="External"/><Relationship Id="rId16" Type="http://schemas.openxmlformats.org/officeDocument/2006/relationships/hyperlink" Target="https://www.pressgazette.co.uk/national-newsbrand-abcs-sunday-newspapers-hit-by-biggest-circulation-drops/" TargetMode="External"/><Relationship Id="rId29" Type="http://schemas.openxmlformats.org/officeDocument/2006/relationships/hyperlink" Target="https://www.pressgazette.co.uk/june-uk-national-press-abcs-daily-star-sees-biggest-recovery-from-covid-19-lockdown-sales-slump/" TargetMode="External"/><Relationship Id="rId1" Type="http://schemas.openxmlformats.org/officeDocument/2006/relationships/hyperlink" Target="https://www.pressgazette.co.uk/national-newspaper-print-abcs-daily-star-overtakes-daily-telegraph-for-first-time-in-over-a-year/" TargetMode="External"/><Relationship Id="rId6" Type="http://schemas.openxmlformats.org/officeDocument/2006/relationships/hyperlink" Target="https://www.pressgazette.co.uk/national-newspaper-abcs-double-digit-drop-for-mail-titles-as-metro-only-uk-paper-to-see-circulation-growth-in-july/" TargetMode="External"/><Relationship Id="rId11" Type="http://schemas.openxmlformats.org/officeDocument/2006/relationships/hyperlink" Target="https://www.pressgazette.co.uk/national-newspaper-abcs-telegraph-y-o-y-circulation-decline-slows-as-bulk-sales-distortion-ends/" TargetMode="External"/><Relationship Id="rId24" Type="http://schemas.openxmlformats.org/officeDocument/2006/relationships/hyperlink" Target="https://www.pressgazette.co.uk/national-newspaper-abc-daily-star-sunday-print-drop-first-2020-circulation-figures/" TargetMode="External"/><Relationship Id="rId32" Type="http://schemas.openxmlformats.org/officeDocument/2006/relationships/hyperlink" Target="https://www.pressgazette.co.uk/september-national-press-abcs-daily-mail-print-sale-back-over-1m-for-first-time-in-six-months/" TargetMode="External"/><Relationship Id="rId37" Type="http://schemas.openxmlformats.org/officeDocument/2006/relationships/hyperlink" Target="https://www.pressgazette.co.uk/abcs-times-records-biggest-print-growth-amid-declining-national-press-circulation-figures/" TargetMode="External"/><Relationship Id="rId40" Type="http://schemas.openxmlformats.org/officeDocument/2006/relationships/hyperlink" Target="https://www.pressgazette.co.uk/the-sun-mirror-and-daily-star-all-lose-sales-by-more-than-10-per-cent-year-on-year-in-june/" TargetMode="External"/><Relationship Id="rId45" Type="http://schemas.openxmlformats.org/officeDocument/2006/relationships/hyperlink" Target="https://www.pressgazette.co.uk/abc-increased-bulks-help-telegraph-become-only-uk-newspaper-to-increase-circulation-in-november/" TargetMode="External"/><Relationship Id="rId5" Type="http://schemas.openxmlformats.org/officeDocument/2006/relationships/hyperlink" Target="https://www.pressgazette.co.uk/national-newspaper-abcs-free-metro-tops-circulation-figures-again-but-sun-still-uks-best-selling-newspaper-web-figures/" TargetMode="External"/><Relationship Id="rId15" Type="http://schemas.openxmlformats.org/officeDocument/2006/relationships/hyperlink" Target="https://www.pressgazette.co.uk/national-newsbrand-abcs-bulk-sales-help-times-climb-above-sunday-mirror-in-circulation-game/" TargetMode="External"/><Relationship Id="rId23" Type="http://schemas.openxmlformats.org/officeDocument/2006/relationships/hyperlink" Target="https://www.pressgazette.co.uk/national-newspaper-abcs-full-figures-december-2019-observer/" TargetMode="External"/><Relationship Id="rId28" Type="http://schemas.openxmlformats.org/officeDocument/2006/relationships/hyperlink" Target="https://www.pressgazette.co.uk/abcs-national-newspapers-show-signs-of-recovery-from-covid-19-circulation-slump/" TargetMode="External"/><Relationship Id="rId36" Type="http://schemas.openxmlformats.org/officeDocument/2006/relationships/hyperlink" Target="https://www.pressgazette.co.uk/metro-circulation-overtakes-daily-mail-and-is-within-30000-of-the-sun-on-weekdays/" TargetMode="External"/><Relationship Id="rId10" Type="http://schemas.openxmlformats.org/officeDocument/2006/relationships/hyperlink" Target="https://www.pressgazette.co.uk/national-newspaper-online-abcs-web-figures-in-double-digit-drop-as-print-circulation-falls-across-the-board/" TargetMode="External"/><Relationship Id="rId19" Type="http://schemas.openxmlformats.org/officeDocument/2006/relationships/hyperlink" Target="https://www.pressgazette.co.uk/national-newspaper-abcs-guardian-sees-smallest-circulation-decline-in-august-as-daily-star-sunday-worst-hit/" TargetMode="External"/><Relationship Id="rId31" Type="http://schemas.openxmlformats.org/officeDocument/2006/relationships/hyperlink" Target="https://www.pressgazette.co.uk/august-national-press-abcs-ft-takes-hardest-hit-since-last-year-as-observer-and-mos-fare-best/" TargetMode="External"/><Relationship Id="rId44" Type="http://schemas.openxmlformats.org/officeDocument/2006/relationships/hyperlink" Target="https://www.pressgazette.co.uk/print-abcs-mirror-national-titles-hit-hardest-amid-industry-wide-circulation-drop/" TargetMode="External"/><Relationship Id="rId4" Type="http://schemas.openxmlformats.org/officeDocument/2006/relationships/hyperlink" Target="https://www.pressgazette.co.uk/national-newspaper-abcs-daily-telegraph-decision-to-stop-selling-bulks-sees-circulation-fall-by-nearly-a-fifth-year-on-year/" TargetMode="External"/><Relationship Id="rId9" Type="http://schemas.openxmlformats.org/officeDocument/2006/relationships/hyperlink" Target="https://www.pressgazette.co.uk/national-newspaper-online-abcs-metro-sees-lowest-circulation-drop-as-industry-wide-decline-continues/" TargetMode="External"/><Relationship Id="rId14" Type="http://schemas.openxmlformats.org/officeDocument/2006/relationships/hyperlink" Target="https://www.pressgazette.co.uk/national-newsbrand-abcs-full-circulation-figures-for-march-2019/" TargetMode="External"/><Relationship Id="rId22" Type="http://schemas.openxmlformats.org/officeDocument/2006/relationships/hyperlink" Target="https://www.pressgazette.co.uk/national-newspaper-abcs-full-figures-for-november-2019/" TargetMode="External"/><Relationship Id="rId27" Type="http://schemas.openxmlformats.org/officeDocument/2006/relationships/hyperlink" Target="https://www.pressgazette.co.uk/national-newsbrand-abc-sales-slump-during-uk-lockdown/" TargetMode="External"/><Relationship Id="rId30" Type="http://schemas.openxmlformats.org/officeDocument/2006/relationships/hyperlink" Target="https://www.pressgazette.co.uk/july-national-press-abcs-free-dailies-standard-and-metro-see-slow-circulation-recovery-as-lockdown-eases/" TargetMode="External"/><Relationship Id="rId35" Type="http://schemas.openxmlformats.org/officeDocument/2006/relationships/hyperlink" Target="https://www.pressgazette.co.uk/national-newspaper-print-abcs-for-jan-2017-observer-up-year-on-year-the-sun-is-fastest-riser-month-on-month/" TargetMode="External"/><Relationship Id="rId43" Type="http://schemas.openxmlformats.org/officeDocument/2006/relationships/hyperlink" Target="https://www.pressgazette.co.uk/national-newspaper-abcs-bulks-helped-times-and-daily-telegraph-boost-print-circulations-in-september/" TargetMode="External"/><Relationship Id="rId8" Type="http://schemas.openxmlformats.org/officeDocument/2006/relationships/hyperlink" Target="https://www.pressgazette.co.uk/national-newspaper-online-abcs-mail-online-audience-down-nearly-a-fifth-in-september/" TargetMode="External"/><Relationship Id="rId3" Type="http://schemas.openxmlformats.org/officeDocument/2006/relationships/hyperlink" Target="https://www.pressgazette.co.uk/national-newspaper-abcs-sun-regains-top-spot-as-city-am-times-and-observer-fare-best-amid-industry-wide-circulation-decline/" TargetMode="External"/><Relationship Id="rId12" Type="http://schemas.openxmlformats.org/officeDocument/2006/relationships/hyperlink" Target="https://www.pressgazette.co.uk/national-newspaper-abcs-mail-titles-see-year-on-year-circulation-lift-as-bulk-sales-distortion-ends/" TargetMode="External"/><Relationship Id="rId17" Type="http://schemas.openxmlformats.org/officeDocument/2006/relationships/hyperlink" Target="https://www.pressgazette.co.uk/national-newsbrand-abcs-tabloids-worst-hit-as-circulations-fall-year-on-year/" TargetMode="External"/><Relationship Id="rId25" Type="http://schemas.openxmlformats.org/officeDocument/2006/relationships/hyperlink" Target="https://www.pressgazette.co.uk/national-newspaper-abcs-daily-mail-closes-circulation-gap-on-sun-to-5500-copies/" TargetMode="External"/><Relationship Id="rId33" Type="http://schemas.openxmlformats.org/officeDocument/2006/relationships/hyperlink" Target="https://www.pressgazette.co.uk/most-popular-newspapers-uk-abc-monthly-circulation-figures/" TargetMode="External"/><Relationship Id="rId38" Type="http://schemas.openxmlformats.org/officeDocument/2006/relationships/hyperlink" Target="https://www.pressgazette.co.uk/print-abcs-bulks-boost-times-as-trinity-mirror-nationals-and-scottish-dailies-record-double-digital-circulation-falls/" TargetMode="External"/><Relationship Id="rId46" Type="http://schemas.openxmlformats.org/officeDocument/2006/relationships/hyperlink" Target="https://www.pressgazette.co.uk/times-overtakes-telegraph-headline-print-circulation-for-first-time-abc-figures-show/" TargetMode="External"/><Relationship Id="rId20" Type="http://schemas.openxmlformats.org/officeDocument/2006/relationships/hyperlink" Target="https://www.pressgazette.co.uk/national-newspaper-abcs-daily-mail-closes-on-suns-position-as-top-selling-title/" TargetMode="External"/><Relationship Id="rId41" Type="http://schemas.openxmlformats.org/officeDocument/2006/relationships/hyperlink" Target="https://www.pressgazette.co.uk/print-abcs-metro-only-newspaper-to-grow-distribution-as-all-paid-for-nationals-lost-sales-in-july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ssgazette.co.uk/national-newsbrand-abcs-full-figures-for-february-2019/" TargetMode="External"/><Relationship Id="rId18" Type="http://schemas.openxmlformats.org/officeDocument/2006/relationships/hyperlink" Target="https://www.pressgazette.co.uk/national-newspaper-abcs-guardian-sees-smallest-circulation-decline-for-july-2019/" TargetMode="External"/><Relationship Id="rId26" Type="http://schemas.openxmlformats.org/officeDocument/2006/relationships/hyperlink" Target="https://www.pressgazette.co.uk/national-newspaper-abcs-print-circulations-held-during-coronavirus-outbreak-before-uk-lockdown/" TargetMode="External"/><Relationship Id="rId39" Type="http://schemas.openxmlformats.org/officeDocument/2006/relationships/hyperlink" Target="https://www.pressgazette.co.uk/print-abc-metro-overtakes-sun-in-uk-weekday-distribution-but-murdoch-title-still-britains-best-selling-paper/" TargetMode="External"/><Relationship Id="rId21" Type="http://schemas.openxmlformats.org/officeDocument/2006/relationships/hyperlink" Target="https://www.pressgazette.co.uk/national-newspaper-abcs-guardian-and-observer-see-smallest-circulation-drop-among-paid-for-titles/" TargetMode="External"/><Relationship Id="rId34" Type="http://schemas.openxmlformats.org/officeDocument/2006/relationships/hyperlink" Target="https://www.pressgazette.co.uk/national-newspaper-abcs-industry-wide-circulation-decline-continues-as-metro-and-sun-top-the-table/" TargetMode="External"/><Relationship Id="rId42" Type="http://schemas.openxmlformats.org/officeDocument/2006/relationships/hyperlink" Target="https://www.pressgazette.co.uk/abc-national-press-circulation-figures-mirror-titles-were-the-biggest-fallers-in-august/" TargetMode="External"/><Relationship Id="rId47" Type="http://schemas.openxmlformats.org/officeDocument/2006/relationships/printerSettings" Target="../printerSettings/printerSettings4.bin"/><Relationship Id="rId7" Type="http://schemas.openxmlformats.org/officeDocument/2006/relationships/hyperlink" Target="https://www.pressgazette.co.uk/national-abcs-free-evening-standard-only-uk-paper-to-see-circulation-growth-in-august/" TargetMode="External"/><Relationship Id="rId2" Type="http://schemas.openxmlformats.org/officeDocument/2006/relationships/hyperlink" Target="https://www.pressgazette.co.uk/national-newspaper-abcs-metro-climbs-above-the-suns-total-circulation-as-mirror-and-telegraph-titles-post-double-digit-drops/" TargetMode="External"/><Relationship Id="rId16" Type="http://schemas.openxmlformats.org/officeDocument/2006/relationships/hyperlink" Target="https://www.pressgazette.co.uk/national-newsbrand-abcs-sunday-newspapers-hit-by-biggest-circulation-drops/" TargetMode="External"/><Relationship Id="rId29" Type="http://schemas.openxmlformats.org/officeDocument/2006/relationships/hyperlink" Target="https://www.pressgazette.co.uk/june-uk-national-press-abcs-daily-star-sees-biggest-recovery-from-covid-19-lockdown-sales-slump/" TargetMode="External"/><Relationship Id="rId11" Type="http://schemas.openxmlformats.org/officeDocument/2006/relationships/hyperlink" Target="https://www.pressgazette.co.uk/national-newspaper-abcs-telegraph-y-o-y-circulation-decline-slows-as-bulk-sales-distortion-ends/" TargetMode="External"/><Relationship Id="rId24" Type="http://schemas.openxmlformats.org/officeDocument/2006/relationships/hyperlink" Target="https://www.pressgazette.co.uk/national-newspaper-abc-daily-star-sunday-print-drop-first-2020-circulation-figures/" TargetMode="External"/><Relationship Id="rId32" Type="http://schemas.openxmlformats.org/officeDocument/2006/relationships/hyperlink" Target="https://www.pressgazette.co.uk/september-national-press-abcs-daily-mail-print-sale-back-over-1m-for-first-time-in-six-months/" TargetMode="External"/><Relationship Id="rId37" Type="http://schemas.openxmlformats.org/officeDocument/2006/relationships/hyperlink" Target="https://www.pressgazette.co.uk/abcs-times-records-biggest-print-growth-amid-declining-national-press-circulation-figures/" TargetMode="External"/><Relationship Id="rId40" Type="http://schemas.openxmlformats.org/officeDocument/2006/relationships/hyperlink" Target="https://www.pressgazette.co.uk/the-sun-mirror-and-daily-star-all-lose-sales-by-more-than-10-per-cent-year-on-year-in-june/" TargetMode="External"/><Relationship Id="rId45" Type="http://schemas.openxmlformats.org/officeDocument/2006/relationships/hyperlink" Target="https://www.pressgazette.co.uk/abc-increased-bulks-help-telegraph-become-only-uk-newspaper-to-increase-circulation-in-november/" TargetMode="External"/><Relationship Id="rId5" Type="http://schemas.openxmlformats.org/officeDocument/2006/relationships/hyperlink" Target="https://www.pressgazette.co.uk/national-newspaper-abcs-free-metro-tops-circulation-figures-again-but-sun-still-uks-best-selling-newspaper-web-figures/" TargetMode="External"/><Relationship Id="rId15" Type="http://schemas.openxmlformats.org/officeDocument/2006/relationships/hyperlink" Target="https://www.pressgazette.co.uk/national-newsbrand-abcs-bulk-sales-help-times-climb-above-sunday-mirror-in-circulation-game/" TargetMode="External"/><Relationship Id="rId23" Type="http://schemas.openxmlformats.org/officeDocument/2006/relationships/hyperlink" Target="https://www.pressgazette.co.uk/national-newspaper-abcs-full-figures-december-2019-observer/" TargetMode="External"/><Relationship Id="rId28" Type="http://schemas.openxmlformats.org/officeDocument/2006/relationships/hyperlink" Target="https://www.pressgazette.co.uk/abcs-national-newspapers-show-signs-of-recovery-from-covid-19-circulation-slump/" TargetMode="External"/><Relationship Id="rId36" Type="http://schemas.openxmlformats.org/officeDocument/2006/relationships/hyperlink" Target="https://www.pressgazette.co.uk/metro-circulation-overtakes-daily-mail-and-is-within-30000-of-the-sun-on-weekdays/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s://www.pressgazette.co.uk/national-newspaper-online-abcs-web-figures-in-double-digit-drop-as-print-circulation-falls-across-the-board/" TargetMode="External"/><Relationship Id="rId19" Type="http://schemas.openxmlformats.org/officeDocument/2006/relationships/hyperlink" Target="https://www.pressgazette.co.uk/national-newspaper-abcs-guardian-sees-smallest-circulation-decline-in-august-as-daily-star-sunday-worst-hit/" TargetMode="External"/><Relationship Id="rId31" Type="http://schemas.openxmlformats.org/officeDocument/2006/relationships/hyperlink" Target="https://www.pressgazette.co.uk/august-national-press-abcs-ft-takes-hardest-hit-since-last-year-as-observer-and-mos-fare-best/" TargetMode="External"/><Relationship Id="rId44" Type="http://schemas.openxmlformats.org/officeDocument/2006/relationships/hyperlink" Target="https://www.pressgazette.co.uk/print-abcs-mirror-national-titles-hit-hardest-amid-industry-wide-circulation-drop/" TargetMode="External"/><Relationship Id="rId4" Type="http://schemas.openxmlformats.org/officeDocument/2006/relationships/hyperlink" Target="https://www.pressgazette.co.uk/national-newspaper-abcs-daily-telegraph-decision-to-stop-selling-bulks-sees-circulation-fall-by-nearly-a-fifth-year-on-year/" TargetMode="External"/><Relationship Id="rId9" Type="http://schemas.openxmlformats.org/officeDocument/2006/relationships/hyperlink" Target="https://www.pressgazette.co.uk/national-newspaper-online-abcs-metro-sees-lowest-circulation-drop-as-industry-wide-decline-continues/" TargetMode="External"/><Relationship Id="rId14" Type="http://schemas.openxmlformats.org/officeDocument/2006/relationships/hyperlink" Target="https://www.pressgazette.co.uk/national-newsbrand-abcs-full-circulation-figures-for-march-2019/" TargetMode="External"/><Relationship Id="rId22" Type="http://schemas.openxmlformats.org/officeDocument/2006/relationships/hyperlink" Target="https://www.pressgazette.co.uk/national-newspaper-abcs-full-figures-for-november-2019/" TargetMode="External"/><Relationship Id="rId27" Type="http://schemas.openxmlformats.org/officeDocument/2006/relationships/hyperlink" Target="https://www.pressgazette.co.uk/national-newsbrand-abc-sales-slump-during-uk-lockdown/" TargetMode="External"/><Relationship Id="rId30" Type="http://schemas.openxmlformats.org/officeDocument/2006/relationships/hyperlink" Target="https://www.pressgazette.co.uk/july-national-press-abcs-free-dailies-standard-and-metro-see-slow-circulation-recovery-as-lockdown-eases/" TargetMode="External"/><Relationship Id="rId35" Type="http://schemas.openxmlformats.org/officeDocument/2006/relationships/hyperlink" Target="https://www.pressgazette.co.uk/national-newspaper-print-abcs-for-jan-2017-observer-up-year-on-year-the-sun-is-fastest-riser-month-on-month/" TargetMode="External"/><Relationship Id="rId43" Type="http://schemas.openxmlformats.org/officeDocument/2006/relationships/hyperlink" Target="https://www.pressgazette.co.uk/national-newspaper-abcs-bulks-helped-times-and-daily-telegraph-boost-print-circulations-in-september/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www.pressgazette.co.uk/national-newspaper-online-abcs-mail-online-audience-down-nearly-a-fifth-in-september/" TargetMode="External"/><Relationship Id="rId3" Type="http://schemas.openxmlformats.org/officeDocument/2006/relationships/hyperlink" Target="https://www.pressgazette.co.uk/national-newspaper-abcs-sun-regains-top-spot-as-city-am-times-and-observer-fare-best-amid-industry-wide-circulation-decline/" TargetMode="External"/><Relationship Id="rId12" Type="http://schemas.openxmlformats.org/officeDocument/2006/relationships/hyperlink" Target="https://www.pressgazette.co.uk/national-newspaper-abcs-mail-titles-see-year-on-year-circulation-lift-as-bulk-sales-distortion-ends/" TargetMode="External"/><Relationship Id="rId17" Type="http://schemas.openxmlformats.org/officeDocument/2006/relationships/hyperlink" Target="https://www.pressgazette.co.uk/national-newsbrand-abcs-tabloids-worst-hit-as-circulations-fall-year-on-year/" TargetMode="External"/><Relationship Id="rId25" Type="http://schemas.openxmlformats.org/officeDocument/2006/relationships/hyperlink" Target="https://www.pressgazette.co.uk/national-newspaper-abcs-daily-mail-closes-circulation-gap-on-sun-to-5500-copies/" TargetMode="External"/><Relationship Id="rId33" Type="http://schemas.openxmlformats.org/officeDocument/2006/relationships/hyperlink" Target="https://www.pressgazette.co.uk/most-popular-newspapers-uk-abc-monthly-circulation-figures/" TargetMode="External"/><Relationship Id="rId38" Type="http://schemas.openxmlformats.org/officeDocument/2006/relationships/hyperlink" Target="https://www.pressgazette.co.uk/print-abcs-bulks-boost-times-as-trinity-mirror-nationals-and-scottish-dailies-record-double-digital-circulation-falls/" TargetMode="External"/><Relationship Id="rId46" Type="http://schemas.openxmlformats.org/officeDocument/2006/relationships/hyperlink" Target="https://www.pressgazette.co.uk/times-overtakes-telegraph-headline-print-circulation-for-first-time-abc-figures-show/" TargetMode="External"/><Relationship Id="rId20" Type="http://schemas.openxmlformats.org/officeDocument/2006/relationships/hyperlink" Target="https://www.pressgazette.co.uk/national-newspaper-abcs-daily-mail-closes-on-suns-position-as-top-selling-title/" TargetMode="External"/><Relationship Id="rId41" Type="http://schemas.openxmlformats.org/officeDocument/2006/relationships/hyperlink" Target="https://www.pressgazette.co.uk/print-abcs-metro-only-newspaper-to-grow-distribution-as-all-paid-for-nationals-lost-sales-in-july/" TargetMode="External"/><Relationship Id="rId1" Type="http://schemas.openxmlformats.org/officeDocument/2006/relationships/hyperlink" Target="https://www.pressgazette.co.uk/national-newspaper-print-abcs-daily-star-overtakes-daily-telegraph-for-first-time-in-over-a-year/" TargetMode="External"/><Relationship Id="rId6" Type="http://schemas.openxmlformats.org/officeDocument/2006/relationships/hyperlink" Target="https://www.pressgazette.co.uk/national-newspaper-abcs-double-digit-drop-for-mail-titles-as-metro-only-uk-paper-to-see-circulation-growth-in-jul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7109375" customWidth="1"/>
    <col min="2" max="2" width="43.5703125" customWidth="1"/>
    <col min="3" max="10" width="33.7109375" customWidth="1"/>
  </cols>
  <sheetData>
    <row r="1" spans="2:8" x14ac:dyDescent="0.25">
      <c r="B1" s="143" t="s">
        <v>200</v>
      </c>
    </row>
    <row r="2" spans="2:8" x14ac:dyDescent="0.25">
      <c r="B2" s="38" t="s">
        <v>81</v>
      </c>
      <c r="C2" s="8" t="s">
        <v>105</v>
      </c>
      <c r="D2" s="8" t="s">
        <v>108</v>
      </c>
      <c r="E2" s="8" t="s">
        <v>107</v>
      </c>
      <c r="F2" s="8" t="s">
        <v>106</v>
      </c>
      <c r="G2" s="8" t="s">
        <v>110</v>
      </c>
      <c r="H2" s="14" t="s">
        <v>109</v>
      </c>
    </row>
    <row r="3" spans="2:8" x14ac:dyDescent="0.25">
      <c r="B3" s="9" t="s">
        <v>29</v>
      </c>
      <c r="C3" s="6">
        <f>'Monthly ABCs 2017-23'!B90</f>
        <v>1058349.8947167958</v>
      </c>
      <c r="D3" s="6">
        <f>'Monthly ABCs 2017-23'!B89</f>
        <v>1124328.9802885177</v>
      </c>
      <c r="E3" s="3">
        <f t="shared" ref="E3:E13" si="0">(C3/D3)-1</f>
        <v>-5.8683078287985468E-2</v>
      </c>
      <c r="F3" s="3">
        <f t="shared" ref="F3:F13" si="1">C3/$C$14</f>
        <v>0.23306364578020217</v>
      </c>
      <c r="G3" s="6">
        <f>'Monthly ABCs 2017-23'!B88</f>
        <v>1102262.7265928169</v>
      </c>
      <c r="H3" s="3">
        <f t="shared" ref="H3:H13" si="2">(C3/G3)-1</f>
        <v>-3.9838806862098286E-2</v>
      </c>
    </row>
    <row r="4" spans="2:8" x14ac:dyDescent="0.25">
      <c r="B4" t="s">
        <v>8</v>
      </c>
      <c r="C4" s="6">
        <f>'Monthly ABCs 2017-23'!D90</f>
        <v>1021686.5</v>
      </c>
      <c r="D4" s="6">
        <f>'Monthly ABCs 2017-23'!D89</f>
        <v>903516.58333333337</v>
      </c>
      <c r="E4" s="3">
        <f t="shared" si="0"/>
        <v>0.13078887410201556</v>
      </c>
      <c r="F4" s="3">
        <f t="shared" si="1"/>
        <v>0.22498984666893421</v>
      </c>
      <c r="G4" s="6">
        <f>'Monthly ABCs 2017-23'!D88</f>
        <v>754922.33333333337</v>
      </c>
      <c r="H4" s="3">
        <f t="shared" si="2"/>
        <v>0.35336637278801741</v>
      </c>
    </row>
    <row r="5" spans="2:8" x14ac:dyDescent="0.25">
      <c r="B5" t="s">
        <v>0</v>
      </c>
      <c r="C5" s="6">
        <f>'Monthly ABCs 2017-23'!C90</f>
        <v>855228.58333333337</v>
      </c>
      <c r="D5" s="6">
        <f>'Monthly ABCs 2017-23'!C89</f>
        <v>942017.25</v>
      </c>
      <c r="E5" s="3">
        <f t="shared" si="0"/>
        <v>-9.2130655427665076E-2</v>
      </c>
      <c r="F5" s="3">
        <f t="shared" si="1"/>
        <v>0.18833345437280075</v>
      </c>
      <c r="G5" s="6">
        <f>'Monthly ABCs 2017-23'!C88</f>
        <v>1028878.5833333334</v>
      </c>
      <c r="H5" s="3">
        <f t="shared" si="2"/>
        <v>-0.16877598854999332</v>
      </c>
    </row>
    <row r="6" spans="2:8" x14ac:dyDescent="0.25">
      <c r="B6" s="9" t="s">
        <v>30</v>
      </c>
      <c r="C6" s="6">
        <f>'Monthly ABCs 2017-23'!F90</f>
        <v>328699.53744226176</v>
      </c>
      <c r="D6" s="6">
        <f>'Monthly ABCs 2017-23'!F89</f>
        <v>337884.44588636904</v>
      </c>
      <c r="E6" s="3">
        <f t="shared" si="0"/>
        <v>-2.7183578752826509E-2</v>
      </c>
      <c r="F6" s="3">
        <f t="shared" si="1"/>
        <v>7.2384296483592639E-2</v>
      </c>
      <c r="G6" s="6">
        <f>'Monthly ABCs 2017-23'!F88</f>
        <v>323816.53276507778</v>
      </c>
      <c r="H6" s="3">
        <f t="shared" si="2"/>
        <v>1.5079540984173523E-2</v>
      </c>
    </row>
    <row r="7" spans="2:8" x14ac:dyDescent="0.25">
      <c r="B7" t="s">
        <v>1</v>
      </c>
      <c r="C7" s="6">
        <f>'Monthly ABCs 2017-23'!E90</f>
        <v>309663.41666666669</v>
      </c>
      <c r="D7" s="6">
        <f>'Monthly ABCs 2017-23'!E89</f>
        <v>354373.5</v>
      </c>
      <c r="E7" s="3">
        <f t="shared" si="0"/>
        <v>-0.12616655402656607</v>
      </c>
      <c r="F7" s="3">
        <f t="shared" si="1"/>
        <v>6.819227290838395E-2</v>
      </c>
      <c r="G7" s="6">
        <f>'Monthly ABCs 2017-23'!E88</f>
        <v>397378.75</v>
      </c>
      <c r="H7" s="3">
        <f t="shared" si="2"/>
        <v>-0.2207348363075109</v>
      </c>
    </row>
    <row r="8" spans="2:8" x14ac:dyDescent="0.25">
      <c r="B8" s="9" t="s">
        <v>44</v>
      </c>
      <c r="C8" s="6">
        <f>'Monthly ABCs 2017-23'!G90</f>
        <v>233255.0074847019</v>
      </c>
      <c r="D8" s="6">
        <f>'Monthly ABCs 2017-23'!G89</f>
        <v>256229.95721593092</v>
      </c>
      <c r="E8" s="3">
        <f t="shared" si="0"/>
        <v>-8.9665353656783742E-2</v>
      </c>
      <c r="F8" s="3">
        <f t="shared" si="1"/>
        <v>5.1366058344457108E-2</v>
      </c>
      <c r="G8" s="6">
        <f>'Monthly ABCs 2017-23'!G88</f>
        <v>264519.96149920457</v>
      </c>
      <c r="H8" s="3">
        <f t="shared" si="2"/>
        <v>-0.11819506489152687</v>
      </c>
    </row>
    <row r="9" spans="2:8" x14ac:dyDescent="0.25">
      <c r="B9" t="s">
        <v>4</v>
      </c>
      <c r="C9" s="6">
        <f>'Monthly ABCs 2017-23'!H90</f>
        <v>199231.5</v>
      </c>
      <c r="D9" s="6">
        <f>'Monthly ABCs 2017-23'!H89</f>
        <v>233575.5</v>
      </c>
      <c r="E9" s="3">
        <f t="shared" si="0"/>
        <v>-0.14703596909778638</v>
      </c>
      <c r="F9" s="3">
        <f t="shared" si="1"/>
        <v>4.3873599814250028E-2</v>
      </c>
      <c r="G9" s="6">
        <f>'Monthly ABCs 2017-23'!H88</f>
        <v>258665.25</v>
      </c>
      <c r="H9" s="3">
        <f t="shared" si="2"/>
        <v>-0.22977091047212561</v>
      </c>
    </row>
    <row r="10" spans="2:8" x14ac:dyDescent="0.25">
      <c r="B10" t="s">
        <v>3</v>
      </c>
      <c r="C10" s="6">
        <f>'Monthly ABCs 2017-23'!I90</f>
        <v>180595.16666666666</v>
      </c>
      <c r="D10" s="6">
        <f>'Monthly ABCs 2017-23'!I89</f>
        <v>213224.08333333334</v>
      </c>
      <c r="E10" s="3">
        <f t="shared" si="0"/>
        <v>-0.15302641313578957</v>
      </c>
      <c r="F10" s="3">
        <f t="shared" si="1"/>
        <v>3.9769615099625913E-2</v>
      </c>
      <c r="G10" s="6">
        <f>'Monthly ABCs 2017-23'!I88</f>
        <v>243474.16666666666</v>
      </c>
      <c r="H10" s="3">
        <f t="shared" si="2"/>
        <v>-0.25825737843508378</v>
      </c>
    </row>
    <row r="11" spans="2:8" x14ac:dyDescent="0.25">
      <c r="B11" t="s">
        <v>43</v>
      </c>
      <c r="C11" s="6">
        <f>'Monthly ABCs 2017-23'!J90</f>
        <v>140646.08333333334</v>
      </c>
      <c r="D11" s="6">
        <f>'Monthly ABCs 2017-23'!J89</f>
        <v>143377.08333333334</v>
      </c>
      <c r="E11" s="3">
        <f t="shared" si="0"/>
        <v>-1.9047674401708736E-2</v>
      </c>
      <c r="F11" s="3">
        <f t="shared" si="1"/>
        <v>3.0972260790127708E-2</v>
      </c>
      <c r="G11" s="6">
        <f>'Monthly ABCs 2017-23'!J88</f>
        <v>163416.83333333334</v>
      </c>
      <c r="H11" s="3">
        <f t="shared" si="2"/>
        <v>-0.13934152030441582</v>
      </c>
    </row>
    <row r="12" spans="2:8" x14ac:dyDescent="0.25">
      <c r="B12" t="s">
        <v>5</v>
      </c>
      <c r="C12" s="6">
        <f>'Monthly ABCs 2017-23'!L90</f>
        <v>114923.58333333333</v>
      </c>
      <c r="D12" s="6">
        <f>'Monthly ABCs 2017-23'!L89</f>
        <v>112674.58333333333</v>
      </c>
      <c r="E12" s="3">
        <f t="shared" si="0"/>
        <v>1.9960135937193701E-2</v>
      </c>
      <c r="F12" s="3">
        <f t="shared" si="1"/>
        <v>2.5307801750156383E-2</v>
      </c>
      <c r="G12" s="6">
        <f>'Monthly ABCs 2017-23'!L88</f>
        <v>108808.5</v>
      </c>
      <c r="H12" s="3">
        <f t="shared" si="2"/>
        <v>5.6200419391254641E-2</v>
      </c>
    </row>
    <row r="13" spans="2:8" x14ac:dyDescent="0.25">
      <c r="B13" s="9" t="s">
        <v>112</v>
      </c>
      <c r="C13" s="6">
        <f>'Monthly ABCs 2017-23'!K90</f>
        <v>98754.534221242691</v>
      </c>
      <c r="D13" s="6">
        <f>'Monthly ABCs 2017-23'!K89</f>
        <v>107263.98169284739</v>
      </c>
      <c r="E13" s="3">
        <f t="shared" si="0"/>
        <v>-7.9331825439518666E-2</v>
      </c>
      <c r="F13" s="3">
        <f t="shared" si="1"/>
        <v>2.174714798746916E-2</v>
      </c>
      <c r="G13" s="6">
        <f>'Monthly ABCs 2017-23'!K88</f>
        <v>115626.33333333333</v>
      </c>
      <c r="H13" s="3">
        <f t="shared" si="2"/>
        <v>-0.14591657994941154</v>
      </c>
    </row>
    <row r="14" spans="2:8" ht="15.75" thickBot="1" x14ac:dyDescent="0.3">
      <c r="B14" s="4" t="s">
        <v>7</v>
      </c>
      <c r="C14" s="7">
        <f>SUM(C3:C13)</f>
        <v>4541033.8071983354</v>
      </c>
      <c r="D14" s="7">
        <f>SUM(D3:D13)</f>
        <v>4728465.9484169977</v>
      </c>
      <c r="E14" s="5">
        <f t="shared" ref="E14" si="3">(C14/D14)-1</f>
        <v>-3.9639101404845944E-2</v>
      </c>
      <c r="F14" s="13">
        <f>SUM(F3:F13)</f>
        <v>1</v>
      </c>
      <c r="G14" s="7">
        <f>SUM(G3:G13)</f>
        <v>4761769.9708570987</v>
      </c>
      <c r="H14" s="5">
        <f t="shared" ref="H14" si="4">(C14/G14)-1</f>
        <v>-4.6355906524193524E-2</v>
      </c>
    </row>
    <row r="15" spans="2:8" ht="15.75" thickTop="1" x14ac:dyDescent="0.25"/>
    <row r="17" spans="2:8" x14ac:dyDescent="0.25">
      <c r="B17" s="39" t="s">
        <v>82</v>
      </c>
      <c r="C17" s="8" t="s">
        <v>105</v>
      </c>
      <c r="D17" s="8" t="s">
        <v>108</v>
      </c>
      <c r="E17" s="8" t="s">
        <v>107</v>
      </c>
      <c r="F17" s="8" t="s">
        <v>106</v>
      </c>
      <c r="G17" s="8" t="s">
        <v>54</v>
      </c>
      <c r="H17" s="8" t="s">
        <v>109</v>
      </c>
    </row>
    <row r="18" spans="2:8" x14ac:dyDescent="0.25">
      <c r="B18" t="s">
        <v>9</v>
      </c>
      <c r="C18" s="6">
        <f>'Monthly ABCs 2017-23'!O90</f>
        <v>728163.66666666663</v>
      </c>
      <c r="D18" s="6">
        <f>'Monthly ABCs 2017-23'!O89</f>
        <v>825652.33333333337</v>
      </c>
      <c r="E18" s="3">
        <f t="shared" ref="E18:E26" si="5">(C18/D18)-1</f>
        <v>-0.11807471829345451</v>
      </c>
      <c r="F18" s="3">
        <f t="shared" ref="F18:F26" si="6">(C18/$C$27)</f>
        <v>0.26203547999322846</v>
      </c>
      <c r="G18" s="6">
        <f>'Monthly ABCs 2017-23'!O88</f>
        <v>894206.83333333337</v>
      </c>
      <c r="H18" s="3">
        <f t="shared" ref="H18:H26" si="7">(C18/G18)-1</f>
        <v>-0.18568765130960574</v>
      </c>
    </row>
    <row r="19" spans="2:8" x14ac:dyDescent="0.25">
      <c r="B19" s="9" t="s">
        <v>31</v>
      </c>
      <c r="C19" s="6">
        <f>'Monthly ABCs 2017-23'!N90</f>
        <v>681067.1609888433</v>
      </c>
      <c r="D19" s="6">
        <f>'Monthly ABCs 2017-23'!N89</f>
        <v>806718.46847043885</v>
      </c>
      <c r="E19" s="3">
        <f t="shared" si="5"/>
        <v>-0.15575608144912556</v>
      </c>
      <c r="F19" s="3">
        <f t="shared" si="6"/>
        <v>0.24508742828970725</v>
      </c>
      <c r="G19" s="6">
        <f>'Monthly ABCs 2017-23'!N88</f>
        <v>917018.2109785201</v>
      </c>
      <c r="H19" s="3">
        <f t="shared" si="7"/>
        <v>-0.25730246920385713</v>
      </c>
    </row>
    <row r="20" spans="2:8" x14ac:dyDescent="0.25">
      <c r="B20" s="9" t="s">
        <v>32</v>
      </c>
      <c r="C20" s="6">
        <f>'Monthly ABCs 2017-23'!P90</f>
        <v>489022.7025315417</v>
      </c>
      <c r="D20" s="6">
        <f>'Monthly ABCs 2017-23'!P89</f>
        <v>560413.31467842066</v>
      </c>
      <c r="E20" s="3">
        <f t="shared" si="5"/>
        <v>-0.12738921484733945</v>
      </c>
      <c r="F20" s="3">
        <f t="shared" si="6"/>
        <v>0.17597870430975221</v>
      </c>
      <c r="G20" s="6">
        <f>'Monthly ABCs 2017-23'!P88</f>
        <v>600810.83345009433</v>
      </c>
      <c r="H20" s="3">
        <f t="shared" si="7"/>
        <v>-0.18606210922765953</v>
      </c>
    </row>
    <row r="21" spans="2:8" x14ac:dyDescent="0.25">
      <c r="B21" t="s">
        <v>10</v>
      </c>
      <c r="C21" s="6">
        <f>'Monthly ABCs 2017-23'!Q90</f>
        <v>236739.91666666666</v>
      </c>
      <c r="D21" s="6">
        <f>'Monthly ABCs 2017-23'!Q89</f>
        <v>286075.83333333331</v>
      </c>
      <c r="E21" s="3">
        <f t="shared" si="5"/>
        <v>-0.17245747776667608</v>
      </c>
      <c r="F21" s="3">
        <f t="shared" si="6"/>
        <v>8.519273967799397E-2</v>
      </c>
      <c r="G21" s="6">
        <f>'Monthly ABCs 2017-23'!Q88</f>
        <v>327251.33333333331</v>
      </c>
      <c r="H21" s="3">
        <f t="shared" si="7"/>
        <v>-0.27658074222259343</v>
      </c>
    </row>
    <row r="22" spans="2:8" x14ac:dyDescent="0.25">
      <c r="B22" t="s">
        <v>11</v>
      </c>
      <c r="C22" s="6">
        <f>'Monthly ABCs 2017-23'!S90</f>
        <v>173519.5</v>
      </c>
      <c r="D22" s="6">
        <f>'Monthly ABCs 2017-23'!S89</f>
        <v>205793.5</v>
      </c>
      <c r="E22" s="3">
        <f t="shared" si="5"/>
        <v>-0.15682711067161981</v>
      </c>
      <c r="F22" s="3">
        <f t="shared" si="6"/>
        <v>6.244237051654368E-2</v>
      </c>
      <c r="G22" s="6">
        <f>'Monthly ABCs 2017-23'!S88</f>
        <v>229148.08333333334</v>
      </c>
      <c r="H22" s="3">
        <f t="shared" si="7"/>
        <v>-0.24276259493042529</v>
      </c>
    </row>
    <row r="23" spans="2:8" x14ac:dyDescent="0.25">
      <c r="B23" s="9" t="s">
        <v>45</v>
      </c>
      <c r="C23" s="6">
        <f>'Monthly ABCs 2017-23'!R90</f>
        <v>161749.14160433877</v>
      </c>
      <c r="D23" s="6">
        <f>'Monthly ABCs 2017-23'!R89</f>
        <v>196963.67381834763</v>
      </c>
      <c r="E23" s="3">
        <f t="shared" si="5"/>
        <v>-0.17878693837974369</v>
      </c>
      <c r="F23" s="3">
        <f t="shared" si="6"/>
        <v>5.8206713543959107E-2</v>
      </c>
      <c r="G23" s="6">
        <f>'Monthly ABCs 2017-23'!R88</f>
        <v>223762.63565045173</v>
      </c>
      <c r="H23" s="3">
        <f t="shared" si="7"/>
        <v>-0.27713962997373087</v>
      </c>
    </row>
    <row r="24" spans="2:8" x14ac:dyDescent="0.25">
      <c r="B24" s="9" t="s">
        <v>113</v>
      </c>
      <c r="C24" s="6">
        <f>'Monthly ABCs 2017-23'!T90</f>
        <v>121327.31634305544</v>
      </c>
      <c r="D24" s="6">
        <f>'Monthly ABCs 2017-23'!T89</f>
        <v>137656.58606160176</v>
      </c>
      <c r="E24" s="3">
        <f t="shared" si="5"/>
        <v>-0.1186232361685835</v>
      </c>
      <c r="F24" s="3">
        <f t="shared" si="6"/>
        <v>4.3660598612092434E-2</v>
      </c>
      <c r="G24" s="6">
        <f>'Monthly ABCs 2017-23'!T88</f>
        <v>146003.5</v>
      </c>
      <c r="H24" s="3">
        <f t="shared" si="7"/>
        <v>-0.16901090492313242</v>
      </c>
    </row>
    <row r="25" spans="2:8" x14ac:dyDescent="0.25">
      <c r="B25" t="s">
        <v>12</v>
      </c>
      <c r="C25" s="6">
        <f>'Monthly ABCs 2017-23'!U90</f>
        <v>101679.33333333333</v>
      </c>
      <c r="D25" s="6">
        <f>'Monthly ABCs 2017-23'!U89</f>
        <v>126035.83333333333</v>
      </c>
      <c r="E25" s="3">
        <f t="shared" si="5"/>
        <v>-0.19325059672183176</v>
      </c>
      <c r="F25" s="3">
        <f t="shared" si="6"/>
        <v>3.6590115842168459E-2</v>
      </c>
      <c r="G25" s="6">
        <f>'Monthly ABCs 2017-23'!U88</f>
        <v>148933.33333333334</v>
      </c>
      <c r="H25" s="3">
        <f t="shared" si="7"/>
        <v>-0.31728290062667863</v>
      </c>
    </row>
    <row r="26" spans="2:8" x14ac:dyDescent="0.25">
      <c r="B26" t="s">
        <v>13</v>
      </c>
      <c r="C26" s="6">
        <f>'Monthly ABCs 2017-23'!V90</f>
        <v>85605.583333333328</v>
      </c>
      <c r="D26" s="6">
        <f>'Monthly ABCs 2017-23'!V89</f>
        <v>109343.75</v>
      </c>
      <c r="E26" s="3">
        <f t="shared" si="5"/>
        <v>-0.21709669429360778</v>
      </c>
      <c r="F26" s="3">
        <f t="shared" si="6"/>
        <v>3.0805849214554308E-2</v>
      </c>
      <c r="G26" s="6">
        <f>'Monthly ABCs 2017-23'!V88</f>
        <v>127728.08333333333</v>
      </c>
      <c r="H26" s="3">
        <f t="shared" si="7"/>
        <v>-0.3297826045825214</v>
      </c>
    </row>
    <row r="27" spans="2:8" ht="15.75" thickBot="1" x14ac:dyDescent="0.3">
      <c r="B27" s="4" t="s">
        <v>7</v>
      </c>
      <c r="C27" s="12">
        <f>SUM(C18:C26)</f>
        <v>2778874.3214677796</v>
      </c>
      <c r="D27" s="12">
        <f>SUM(D18:D26)</f>
        <v>3254653.2930288096</v>
      </c>
      <c r="E27" s="13">
        <f>AVERAGE(E18:E26)</f>
        <v>-0.15980689651022026</v>
      </c>
      <c r="F27" s="13">
        <f>SUM(F18:F26)</f>
        <v>0.99999999999999989</v>
      </c>
      <c r="G27" s="7">
        <f>SUM(G18:G26)</f>
        <v>3614862.8467457336</v>
      </c>
      <c r="H27" s="5">
        <f t="shared" ref="H27" si="8">(C27/G27)-1</f>
        <v>-0.23126424451498884</v>
      </c>
    </row>
    <row r="28" spans="2:8" ht="15.75" thickTop="1" x14ac:dyDescent="0.25">
      <c r="B28" s="1"/>
      <c r="C28" s="35"/>
      <c r="D28" s="35"/>
      <c r="E28" s="36"/>
      <c r="F28" s="36"/>
      <c r="G28" s="1"/>
      <c r="H28" s="28"/>
    </row>
    <row r="30" spans="2:8" x14ac:dyDescent="0.25">
      <c r="B30" s="40" t="s">
        <v>83</v>
      </c>
      <c r="C30" s="8" t="s">
        <v>51</v>
      </c>
      <c r="D30" s="8" t="s">
        <v>16</v>
      </c>
      <c r="E30" s="8" t="s">
        <v>17</v>
      </c>
      <c r="F30" t="s">
        <v>24</v>
      </c>
    </row>
    <row r="31" spans="2:8" x14ac:dyDescent="0.25">
      <c r="B31" t="s">
        <v>19</v>
      </c>
      <c r="C31" s="10">
        <f>($C$4)+($C$5)+$C$11</f>
        <v>2017561.1666666667</v>
      </c>
      <c r="D31" s="3">
        <f t="shared" ref="D31:D36" si="9">C31/$C$37</f>
        <v>0.44429556183186264</v>
      </c>
      <c r="E31" s="11">
        <f>D31</f>
        <v>0.44429556183186264</v>
      </c>
      <c r="F31" t="s">
        <v>48</v>
      </c>
    </row>
    <row r="32" spans="2:8" x14ac:dyDescent="0.25">
      <c r="B32" t="s">
        <v>18</v>
      </c>
      <c r="C32" s="10">
        <f>($C$3)+($C$6)</f>
        <v>1387049.4321590576</v>
      </c>
      <c r="D32" s="3">
        <f t="shared" si="9"/>
        <v>0.30544794226379485</v>
      </c>
      <c r="E32" s="11">
        <f>E31+D32</f>
        <v>0.74974350409565749</v>
      </c>
      <c r="F32" t="s">
        <v>49</v>
      </c>
      <c r="H32" s="10"/>
    </row>
    <row r="33" spans="2:6" x14ac:dyDescent="0.25">
      <c r="B33" t="s">
        <v>20</v>
      </c>
      <c r="C33" s="10">
        <f>($C$7)+($C$9)+($C$10)</f>
        <v>689490.08333333337</v>
      </c>
      <c r="D33" s="3">
        <f t="shared" si="9"/>
        <v>0.15183548782225989</v>
      </c>
      <c r="E33" s="11">
        <f>E32+D33</f>
        <v>0.90157899191791735</v>
      </c>
      <c r="F33" t="s">
        <v>50</v>
      </c>
    </row>
    <row r="34" spans="2:6" x14ac:dyDescent="0.25">
      <c r="B34" t="s">
        <v>21</v>
      </c>
      <c r="C34" s="10">
        <f>($C$8)</f>
        <v>233255.0074847019</v>
      </c>
      <c r="D34" s="3">
        <f t="shared" si="9"/>
        <v>5.1366058344457108E-2</v>
      </c>
      <c r="E34" s="11">
        <f>E33+D34</f>
        <v>0.95294505026237442</v>
      </c>
      <c r="F34" t="s">
        <v>2</v>
      </c>
    </row>
    <row r="35" spans="2:6" x14ac:dyDescent="0.25">
      <c r="B35" t="s">
        <v>22</v>
      </c>
      <c r="C35" s="10">
        <f>$C$12</f>
        <v>114923.58333333333</v>
      </c>
      <c r="D35" s="3">
        <f t="shared" si="9"/>
        <v>2.5307801750156383E-2</v>
      </c>
      <c r="E35" s="11">
        <f>E34+D35</f>
        <v>0.97825285201253076</v>
      </c>
      <c r="F35" t="s">
        <v>5</v>
      </c>
    </row>
    <row r="36" spans="2:6" x14ac:dyDescent="0.25">
      <c r="B36" t="s">
        <v>23</v>
      </c>
      <c r="C36" s="10">
        <f>($C$13)</f>
        <v>98754.534221242691</v>
      </c>
      <c r="D36" s="3">
        <f t="shared" si="9"/>
        <v>2.174714798746916E-2</v>
      </c>
      <c r="E36" s="11">
        <f>E35+D36</f>
        <v>0.99999999999999989</v>
      </c>
      <c r="F36" t="s">
        <v>6</v>
      </c>
    </row>
    <row r="37" spans="2:6" ht="15.75" thickBot="1" x14ac:dyDescent="0.3">
      <c r="B37" s="4" t="s">
        <v>7</v>
      </c>
      <c r="C37" s="12">
        <f>SUM(C31:C36)</f>
        <v>4541033.8071983354</v>
      </c>
      <c r="D37" s="13">
        <f>SUM(D31:D36)</f>
        <v>0.99999999999999989</v>
      </c>
      <c r="E37" s="17" t="s">
        <v>27</v>
      </c>
    </row>
    <row r="38" spans="2:6" ht="15.75" thickTop="1" x14ac:dyDescent="0.25">
      <c r="B38" s="1"/>
      <c r="C38" s="35"/>
      <c r="D38" s="36"/>
      <c r="E38" s="37"/>
    </row>
    <row r="39" spans="2:6" ht="15.75" thickBot="1" x14ac:dyDescent="0.3">
      <c r="B39" s="1"/>
      <c r="C39" s="35"/>
      <c r="D39" s="36"/>
      <c r="E39" s="37"/>
    </row>
    <row r="40" spans="2:6" x14ac:dyDescent="0.25">
      <c r="B40" s="91" t="s">
        <v>84</v>
      </c>
      <c r="C40" s="80" t="s">
        <v>46</v>
      </c>
      <c r="D40" s="80" t="s">
        <v>16</v>
      </c>
      <c r="E40" s="81" t="s">
        <v>17</v>
      </c>
      <c r="F40" t="s">
        <v>24</v>
      </c>
    </row>
    <row r="41" spans="2:6" x14ac:dyDescent="0.25">
      <c r="B41" s="71" t="s">
        <v>18</v>
      </c>
      <c r="C41" s="10">
        <f>($C$19)+($C$20)</f>
        <v>1170089.863520385</v>
      </c>
      <c r="D41" s="42">
        <f>C41/$C$46</f>
        <v>0.4007815330203508</v>
      </c>
      <c r="E41" s="73">
        <f>D41</f>
        <v>0.4007815330203508</v>
      </c>
      <c r="F41" t="s">
        <v>55</v>
      </c>
    </row>
    <row r="42" spans="2:6" x14ac:dyDescent="0.25">
      <c r="B42" s="71" t="s">
        <v>19</v>
      </c>
      <c r="C42" s="10">
        <f>($C$18)+C11</f>
        <v>868809.75</v>
      </c>
      <c r="D42" s="42">
        <f>C42/$C$46</f>
        <v>0.29758646268450595</v>
      </c>
      <c r="E42" s="73">
        <f>E41+D42</f>
        <v>0.69836799570485675</v>
      </c>
      <c r="F42" t="s">
        <v>52</v>
      </c>
    </row>
    <row r="43" spans="2:6" x14ac:dyDescent="0.25">
      <c r="B43" s="71" t="s">
        <v>20</v>
      </c>
      <c r="C43" s="10">
        <f>($C$21)+($C$26)+($C$22)+($C$25)</f>
        <v>597544.33333333337</v>
      </c>
      <c r="D43" s="42">
        <f>C43/$C$46</f>
        <v>0.2046720866724136</v>
      </c>
      <c r="E43" s="73">
        <f t="shared" ref="E43:E45" si="10">E42+D43</f>
        <v>0.9030400823772704</v>
      </c>
      <c r="F43" t="s">
        <v>53</v>
      </c>
    </row>
    <row r="44" spans="2:6" x14ac:dyDescent="0.25">
      <c r="B44" s="71" t="s">
        <v>21</v>
      </c>
      <c r="C44" s="10">
        <f>($C$23)</f>
        <v>161749.14160433877</v>
      </c>
      <c r="D44" s="42">
        <f>C44/$C$46</f>
        <v>5.5402641248317515E-2</v>
      </c>
      <c r="E44" s="73">
        <f t="shared" si="10"/>
        <v>0.95844272362558791</v>
      </c>
      <c r="F44" t="s">
        <v>42</v>
      </c>
    </row>
    <row r="45" spans="2:6" x14ac:dyDescent="0.25">
      <c r="B45" s="71" t="s">
        <v>23</v>
      </c>
      <c r="C45" s="10">
        <f>($C$24)</f>
        <v>121327.31634305544</v>
      </c>
      <c r="D45" s="42">
        <f>C45/$C$46</f>
        <v>4.1557276374412137E-2</v>
      </c>
      <c r="E45" s="73">
        <f t="shared" si="10"/>
        <v>1</v>
      </c>
      <c r="F45" t="s">
        <v>14</v>
      </c>
    </row>
    <row r="46" spans="2:6" ht="15.75" thickBot="1" x14ac:dyDescent="0.3">
      <c r="B46" s="83" t="s">
        <v>7</v>
      </c>
      <c r="C46" s="88">
        <f>SUM(C41:C45)</f>
        <v>2919520.4048011126</v>
      </c>
      <c r="D46" s="89">
        <f>SUM(D41:D45)</f>
        <v>1</v>
      </c>
      <c r="E46" s="90" t="s">
        <v>27</v>
      </c>
    </row>
    <row r="47" spans="2:6" x14ac:dyDescent="0.25">
      <c r="B47" s="1"/>
      <c r="C47" s="35"/>
      <c r="D47" s="36"/>
      <c r="E47" s="37"/>
    </row>
    <row r="48" spans="2:6" ht="15.75" thickBot="1" x14ac:dyDescent="0.3"/>
    <row r="49" spans="2:9" x14ac:dyDescent="0.25">
      <c r="B49" s="87" t="s">
        <v>85</v>
      </c>
      <c r="C49" s="80" t="s">
        <v>56</v>
      </c>
      <c r="D49" s="80" t="s">
        <v>16</v>
      </c>
      <c r="E49" s="81" t="s">
        <v>17</v>
      </c>
      <c r="F49" t="s">
        <v>24</v>
      </c>
    </row>
    <row r="50" spans="2:9" x14ac:dyDescent="0.25">
      <c r="B50" s="71" t="s">
        <v>19</v>
      </c>
      <c r="C50" s="74">
        <f>($C$4*6)+($C$5*5)+ ($C$11*7)+($C$18)</f>
        <v>12118948.166666668</v>
      </c>
      <c r="D50" s="42">
        <f t="shared" ref="D50:D55" si="11">C50/$C$56</f>
        <v>0.41603123853902835</v>
      </c>
      <c r="E50" s="73">
        <f>D50</f>
        <v>0.41603123853902835</v>
      </c>
      <c r="F50" t="s">
        <v>57</v>
      </c>
    </row>
    <row r="51" spans="2:9" x14ac:dyDescent="0.25">
      <c r="B51" s="71" t="s">
        <v>18</v>
      </c>
      <c r="C51" s="74">
        <f>($C$3*6)+($C$6*6)+($C$19)+($C$20)</f>
        <v>9492386.4564747289</v>
      </c>
      <c r="D51" s="42">
        <f t="shared" si="11"/>
        <v>0.32586403043132189</v>
      </c>
      <c r="E51" s="73">
        <f>E50+D51</f>
        <v>0.74189526897035019</v>
      </c>
      <c r="F51" t="s">
        <v>58</v>
      </c>
    </row>
    <row r="52" spans="2:9" x14ac:dyDescent="0.25">
      <c r="B52" s="71" t="s">
        <v>20</v>
      </c>
      <c r="C52" s="74">
        <f>($C$7*6)+($C$9*6)+($C$10*5)+($C$21)+($C$22)+($C$25)+($C$26)</f>
        <v>4553889.666666666</v>
      </c>
      <c r="D52" s="42">
        <f t="shared" si="11"/>
        <v>0.15633042836212718</v>
      </c>
      <c r="E52" s="73">
        <f t="shared" ref="E52:E55" si="12">E51+D52</f>
        <v>0.89822569733247737</v>
      </c>
      <c r="F52" t="s">
        <v>59</v>
      </c>
    </row>
    <row r="53" spans="2:9" x14ac:dyDescent="0.25">
      <c r="B53" s="71" t="s">
        <v>21</v>
      </c>
      <c r="C53" s="74">
        <f>($C$8*6)+($C$23)</f>
        <v>1561279.1865125501</v>
      </c>
      <c r="D53" s="42">
        <f t="shared" si="11"/>
        <v>5.3597136049859009E-2</v>
      </c>
      <c r="E53" s="73">
        <f t="shared" si="12"/>
        <v>0.95182283338233642</v>
      </c>
      <c r="F53" t="s">
        <v>25</v>
      </c>
    </row>
    <row r="54" spans="2:9" x14ac:dyDescent="0.25">
      <c r="B54" s="71" t="s">
        <v>23</v>
      </c>
      <c r="C54" s="74">
        <f>($C$13*6)+($C$24)</f>
        <v>713854.52167051157</v>
      </c>
      <c r="D54" s="42">
        <f t="shared" si="11"/>
        <v>2.4505904035808324E-2</v>
      </c>
      <c r="E54" s="73">
        <f>E53+D54</f>
        <v>0.97632873741814474</v>
      </c>
      <c r="F54" t="s">
        <v>28</v>
      </c>
    </row>
    <row r="55" spans="2:9" x14ac:dyDescent="0.25">
      <c r="B55" s="71" t="s">
        <v>22</v>
      </c>
      <c r="C55" s="74">
        <f>$C$12*6</f>
        <v>689541.5</v>
      </c>
      <c r="D55" s="42">
        <f t="shared" si="11"/>
        <v>2.3671262581855201E-2</v>
      </c>
      <c r="E55" s="73">
        <f t="shared" si="12"/>
        <v>1</v>
      </c>
      <c r="F55" t="s">
        <v>26</v>
      </c>
    </row>
    <row r="56" spans="2:9" ht="15.75" thickBot="1" x14ac:dyDescent="0.3">
      <c r="B56" s="83" t="s">
        <v>7</v>
      </c>
      <c r="C56" s="88">
        <f>SUM(C50:C55)</f>
        <v>29129899.497991126</v>
      </c>
      <c r="D56" s="89">
        <f>SUM(D50:D55)</f>
        <v>1</v>
      </c>
      <c r="E56" s="90" t="s">
        <v>27</v>
      </c>
    </row>
    <row r="58" spans="2:9" ht="15.75" thickBot="1" x14ac:dyDescent="0.3"/>
    <row r="59" spans="2:9" x14ac:dyDescent="0.25">
      <c r="B59" s="79" t="s">
        <v>86</v>
      </c>
      <c r="C59" s="80" t="s">
        <v>88</v>
      </c>
      <c r="D59" s="80" t="s">
        <v>34</v>
      </c>
      <c r="E59" s="81" t="s">
        <v>17</v>
      </c>
      <c r="F59" t="s">
        <v>89</v>
      </c>
      <c r="G59" t="s">
        <v>15</v>
      </c>
      <c r="H59" t="s">
        <v>87</v>
      </c>
    </row>
    <row r="60" spans="2:9" x14ac:dyDescent="0.25">
      <c r="B60" s="71" t="s">
        <v>92</v>
      </c>
      <c r="C60" s="82">
        <f>320479000+373421000</f>
        <v>693900000</v>
      </c>
      <c r="D60" s="42">
        <f t="shared" ref="D60:D65" si="13">C60/$C$66</f>
        <v>0.24421034256668273</v>
      </c>
      <c r="E60" s="72">
        <f>D60</f>
        <v>0.24421034256668273</v>
      </c>
      <c r="F60" s="94" t="s">
        <v>90</v>
      </c>
      <c r="G60" s="2" t="s">
        <v>102</v>
      </c>
      <c r="H60" s="2" t="s">
        <v>91</v>
      </c>
    </row>
    <row r="61" spans="2:9" x14ac:dyDescent="0.25">
      <c r="B61" s="71" t="s">
        <v>95</v>
      </c>
      <c r="C61" s="82">
        <v>658000000</v>
      </c>
      <c r="D61" s="42">
        <f t="shared" si="13"/>
        <v>0.23157573916829116</v>
      </c>
      <c r="E61" s="72">
        <f>E60+D61</f>
        <v>0.47578608173497389</v>
      </c>
      <c r="F61" s="94" t="s">
        <v>93</v>
      </c>
      <c r="G61" s="2" t="s">
        <v>94</v>
      </c>
      <c r="I61" s="2"/>
    </row>
    <row r="62" spans="2:9" x14ac:dyDescent="0.25">
      <c r="B62" s="71" t="s">
        <v>96</v>
      </c>
      <c r="C62" s="82">
        <v>601400000</v>
      </c>
      <c r="D62" s="42">
        <f t="shared" si="13"/>
        <v>0.21165600233405821</v>
      </c>
      <c r="E62" s="72">
        <f>E61+D62</f>
        <v>0.68744208406903207</v>
      </c>
      <c r="F62" s="94" t="s">
        <v>97</v>
      </c>
      <c r="G62" s="2" t="s">
        <v>98</v>
      </c>
      <c r="I62" s="2"/>
    </row>
    <row r="63" spans="2:9" x14ac:dyDescent="0.25">
      <c r="B63" s="71" t="s">
        <v>99</v>
      </c>
      <c r="C63" s="82">
        <v>369503000</v>
      </c>
      <c r="D63" s="42">
        <f t="shared" si="13"/>
        <v>0.1300424473402752</v>
      </c>
      <c r="E63" s="72">
        <f>E62+D63</f>
        <v>0.81748453140930732</v>
      </c>
      <c r="F63" s="94" t="s">
        <v>100</v>
      </c>
      <c r="G63" s="2" t="s">
        <v>101</v>
      </c>
    </row>
    <row r="64" spans="2:9" x14ac:dyDescent="0.25">
      <c r="B64" s="71" t="s">
        <v>116</v>
      </c>
      <c r="C64" s="82">
        <v>264400000</v>
      </c>
      <c r="D64" s="42">
        <f t="shared" si="13"/>
        <v>9.3052622243307265E-2</v>
      </c>
      <c r="E64" s="72">
        <f>E63+D64</f>
        <v>0.91053715365261456</v>
      </c>
      <c r="F64" s="94" t="s">
        <v>195</v>
      </c>
      <c r="G64" s="2" t="s">
        <v>196</v>
      </c>
    </row>
    <row r="65" spans="2:9" x14ac:dyDescent="0.25">
      <c r="B65" s="71" t="s">
        <v>117</v>
      </c>
      <c r="C65" s="82">
        <v>254200000</v>
      </c>
      <c r="D65" s="42">
        <f t="shared" si="13"/>
        <v>8.9462846347385425E-2</v>
      </c>
      <c r="E65" s="72">
        <f>E64+D65</f>
        <v>1</v>
      </c>
      <c r="F65" s="94" t="s">
        <v>193</v>
      </c>
      <c r="G65" s="2" t="s">
        <v>194</v>
      </c>
      <c r="I65" s="2"/>
    </row>
    <row r="66" spans="2:9" ht="15.75" thickBot="1" x14ac:dyDescent="0.3">
      <c r="B66" s="83" t="s">
        <v>7</v>
      </c>
      <c r="C66" s="84">
        <f>SUM(C60:C65)</f>
        <v>2841403000</v>
      </c>
      <c r="D66" s="85">
        <f>SUM(D60:D65)</f>
        <v>1</v>
      </c>
      <c r="E66" s="86" t="s">
        <v>27</v>
      </c>
      <c r="F66" s="94"/>
    </row>
  </sheetData>
  <sortState xmlns:xlrd2="http://schemas.microsoft.com/office/spreadsheetml/2017/richdata2" ref="B60:G65">
    <sortCondition descending="1" ref="C60:C65"/>
  </sortState>
  <hyperlinks>
    <hyperlink ref="G60" r:id="rId1" display="NGN Jun-19 - £419,950 (pg11)" xr:uid="{00000000-0004-0000-0000-000000000000}"/>
    <hyperlink ref="H60" r:id="rId2" xr:uid="{00000000-0004-0000-0000-000001000000}"/>
    <hyperlink ref="G62" r:id="rId3" xr:uid="{00000000-0004-0000-0000-000002000000}"/>
    <hyperlink ref="G61" r:id="rId4" xr:uid="{00000000-0004-0000-0000-000003000000}"/>
    <hyperlink ref="G63" r:id="rId5" xr:uid="{00000000-0004-0000-0000-000005000000}"/>
    <hyperlink ref="G65" r:id="rId6" xr:uid="{00000000-0004-0000-0000-000006000000}"/>
    <hyperlink ref="G64" r:id="rId7" xr:uid="{DC0216C3-7AAF-4418-80F7-7D514864AA4B}"/>
  </hyperlinks>
  <pageMargins left="0.7" right="0.7" top="0.75" bottom="0.75" header="0.3" footer="0.3"/>
  <pageSetup orientation="portrait" r:id="rId8"/>
  <ignoredErrors>
    <ignoredError sqref="D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138B-27CD-46A6-8607-63B2C51621F7}">
  <dimension ref="A1:J53"/>
  <sheetViews>
    <sheetView workbookViewId="0">
      <selection activeCell="L14" sqref="L14"/>
    </sheetView>
  </sheetViews>
  <sheetFormatPr defaultRowHeight="15" x14ac:dyDescent="0.25"/>
  <cols>
    <col min="1" max="1" width="35.7109375" customWidth="1"/>
    <col min="2" max="2" width="13.28515625" customWidth="1"/>
    <col min="3" max="3" width="15.140625" customWidth="1"/>
    <col min="4" max="4" width="13.28515625" customWidth="1"/>
  </cols>
  <sheetData>
    <row r="1" spans="1:10" x14ac:dyDescent="0.25">
      <c r="A1" s="2" t="s">
        <v>198</v>
      </c>
    </row>
    <row r="3" spans="1:10" x14ac:dyDescent="0.25">
      <c r="A3" t="s">
        <v>138</v>
      </c>
      <c r="B3" t="s">
        <v>139</v>
      </c>
      <c r="C3" t="s">
        <v>183</v>
      </c>
      <c r="G3" t="s">
        <v>190</v>
      </c>
      <c r="H3" t="s">
        <v>191</v>
      </c>
      <c r="J3" t="s">
        <v>192</v>
      </c>
    </row>
    <row r="4" spans="1:10" x14ac:dyDescent="0.25">
      <c r="A4" t="s">
        <v>140</v>
      </c>
      <c r="B4" t="s">
        <v>140</v>
      </c>
      <c r="C4">
        <v>37.9</v>
      </c>
      <c r="F4" t="s">
        <v>20</v>
      </c>
      <c r="G4">
        <f>SUMIF(Table2[Company],F4,Table2[Audience (m)])</f>
        <v>103.5</v>
      </c>
      <c r="H4" s="140">
        <f t="shared" ref="H4:H14" si="0">G4/$G$16</f>
        <v>0.37773722627737227</v>
      </c>
    </row>
    <row r="5" spans="1:10" x14ac:dyDescent="0.25">
      <c r="A5" t="s">
        <v>35</v>
      </c>
      <c r="B5" t="s">
        <v>185</v>
      </c>
      <c r="C5">
        <v>24.3</v>
      </c>
      <c r="F5" t="s">
        <v>184</v>
      </c>
      <c r="G5">
        <f>SUMIF(Table2[Company],F5,Table2[Audience (m)])</f>
        <v>46.499999999999993</v>
      </c>
      <c r="H5" s="140">
        <f t="shared" si="0"/>
        <v>0.16970802919708028</v>
      </c>
      <c r="I5">
        <f>G4-C17-C19-C24-C25-C30-C32-C33-C43-C51</f>
        <v>44.400000000000013</v>
      </c>
      <c r="J5" s="140">
        <f>I5/$G$17</f>
        <v>0.23717948717948723</v>
      </c>
    </row>
    <row r="6" spans="1:10" x14ac:dyDescent="0.25">
      <c r="A6" t="s">
        <v>141</v>
      </c>
      <c r="B6" t="s">
        <v>184</v>
      </c>
      <c r="C6">
        <v>23.9</v>
      </c>
      <c r="F6" t="s">
        <v>185</v>
      </c>
      <c r="G6">
        <f>SUMIF(Table2[Company],F6,Table2[Audience (m)])</f>
        <v>35.700000000000003</v>
      </c>
      <c r="H6" s="140">
        <f t="shared" si="0"/>
        <v>0.13029197080291971</v>
      </c>
      <c r="I6">
        <v>46.2</v>
      </c>
      <c r="J6" s="140">
        <f>I6/$G$17</f>
        <v>0.24679487179487178</v>
      </c>
    </row>
    <row r="7" spans="1:10" x14ac:dyDescent="0.25">
      <c r="A7" t="s">
        <v>142</v>
      </c>
      <c r="B7" t="s">
        <v>20</v>
      </c>
      <c r="C7">
        <v>22.7</v>
      </c>
      <c r="F7" t="s">
        <v>186</v>
      </c>
      <c r="G7">
        <f>SUMIF(Table2[Company],F7,Table2[Audience (m)])</f>
        <v>31.8</v>
      </c>
      <c r="H7" s="140">
        <f t="shared" si="0"/>
        <v>0.11605839416058394</v>
      </c>
      <c r="I7">
        <v>37</v>
      </c>
      <c r="J7" s="140">
        <f t="shared" ref="J7:J9" si="1">I7/$G$17</f>
        <v>0.19764957264957264</v>
      </c>
    </row>
    <row r="8" spans="1:10" x14ac:dyDescent="0.25">
      <c r="A8" t="s">
        <v>135</v>
      </c>
      <c r="B8" t="s">
        <v>186</v>
      </c>
      <c r="C8">
        <v>21.3</v>
      </c>
      <c r="F8" t="s">
        <v>6</v>
      </c>
      <c r="G8">
        <f>SUMIF(Table2[Company],F8,Table2[Audience (m)])</f>
        <v>20.7</v>
      </c>
      <c r="H8" s="140">
        <f t="shared" si="0"/>
        <v>7.5547445255474452E-2</v>
      </c>
      <c r="I8" s="141">
        <v>21.1</v>
      </c>
      <c r="J8" s="140">
        <f t="shared" si="1"/>
        <v>0.11271367521367522</v>
      </c>
    </row>
    <row r="9" spans="1:10" x14ac:dyDescent="0.25">
      <c r="A9" t="s">
        <v>143</v>
      </c>
      <c r="B9" t="s">
        <v>6</v>
      </c>
      <c r="C9">
        <v>20.7</v>
      </c>
      <c r="F9" t="s">
        <v>197</v>
      </c>
      <c r="G9">
        <f>SUMIF(Table2[Company],F9,Table2[Audience (m)])</f>
        <v>18.600000000000001</v>
      </c>
      <c r="H9" s="140">
        <f t="shared" si="0"/>
        <v>6.7883211678832128E-2</v>
      </c>
      <c r="I9">
        <v>20.5</v>
      </c>
      <c r="J9" s="140">
        <f t="shared" si="1"/>
        <v>0.10950854700854699</v>
      </c>
    </row>
    <row r="10" spans="1:10" x14ac:dyDescent="0.25">
      <c r="A10" t="s">
        <v>144</v>
      </c>
      <c r="B10" t="s">
        <v>197</v>
      </c>
      <c r="C10">
        <v>18.600000000000001</v>
      </c>
      <c r="F10" t="s">
        <v>187</v>
      </c>
      <c r="G10">
        <f>SUMIF(Table2[Company],F10,Table2[Audience (m)])</f>
        <v>13.8</v>
      </c>
      <c r="H10" s="140">
        <f t="shared" si="0"/>
        <v>5.0364963503649635E-2</v>
      </c>
      <c r="J10" s="140"/>
    </row>
    <row r="11" spans="1:10" x14ac:dyDescent="0.25">
      <c r="A11" t="s">
        <v>145</v>
      </c>
      <c r="B11" t="s">
        <v>145</v>
      </c>
      <c r="C11">
        <v>15.1</v>
      </c>
      <c r="F11" t="s">
        <v>5</v>
      </c>
      <c r="G11">
        <f>SUMIF(Table2[Company],F11,Table2[Audience (m)])</f>
        <v>3.4</v>
      </c>
      <c r="H11" s="140">
        <f t="shared" si="0"/>
        <v>1.2408759124087591E-2</v>
      </c>
      <c r="J11" s="140"/>
    </row>
    <row r="12" spans="1:10" x14ac:dyDescent="0.25">
      <c r="A12" t="s">
        <v>8</v>
      </c>
      <c r="B12" t="s">
        <v>184</v>
      </c>
      <c r="C12">
        <v>14.2</v>
      </c>
      <c r="F12" t="s">
        <v>188</v>
      </c>
      <c r="G12">
        <f>SUMIF(Table2[Company],F12,Table2[Audience (m)])</f>
        <v>127.19999999999997</v>
      </c>
      <c r="H12" s="140">
        <f>G12/$G$16</f>
        <v>0.46423357664233567</v>
      </c>
    </row>
    <row r="13" spans="1:10" x14ac:dyDescent="0.25">
      <c r="A13" t="s">
        <v>146</v>
      </c>
      <c r="B13" t="s">
        <v>187</v>
      </c>
      <c r="C13">
        <v>13.8</v>
      </c>
      <c r="F13" t="s">
        <v>140</v>
      </c>
      <c r="G13">
        <f>SUMIF(Table2[Company],F13,Table2[Audience (m)])</f>
        <v>37.9</v>
      </c>
      <c r="H13" s="140">
        <f t="shared" si="0"/>
        <v>0.13832116788321167</v>
      </c>
      <c r="I13">
        <v>14.6</v>
      </c>
      <c r="J13" s="140">
        <f>I13/$G$17</f>
        <v>7.7991452991452978E-2</v>
      </c>
    </row>
    <row r="14" spans="1:10" x14ac:dyDescent="0.25">
      <c r="A14" t="s">
        <v>147</v>
      </c>
      <c r="B14" t="s">
        <v>188</v>
      </c>
      <c r="C14">
        <v>13.4</v>
      </c>
      <c r="F14" t="s">
        <v>145</v>
      </c>
      <c r="G14">
        <f>SUMIF(Table2[Company],F14,Table2[Audience (m)])</f>
        <v>15.1</v>
      </c>
      <c r="H14" s="140">
        <f t="shared" si="0"/>
        <v>5.510948905109489E-2</v>
      </c>
      <c r="I14">
        <v>3.4</v>
      </c>
      <c r="J14" s="140">
        <f>I14/$G$17</f>
        <v>1.816239316239316E-2</v>
      </c>
    </row>
    <row r="15" spans="1:10" x14ac:dyDescent="0.25">
      <c r="A15" t="s">
        <v>4</v>
      </c>
      <c r="B15" t="s">
        <v>20</v>
      </c>
      <c r="C15">
        <v>12.3</v>
      </c>
    </row>
    <row r="16" spans="1:10" x14ac:dyDescent="0.25">
      <c r="A16" t="s">
        <v>148</v>
      </c>
      <c r="B16" t="s">
        <v>185</v>
      </c>
      <c r="C16">
        <v>11.4</v>
      </c>
      <c r="F16" t="s">
        <v>7</v>
      </c>
      <c r="G16">
        <f>SUM(G4:G11)</f>
        <v>274</v>
      </c>
    </row>
    <row r="17" spans="1:8" x14ac:dyDescent="0.25">
      <c r="A17" t="s">
        <v>149</v>
      </c>
      <c r="B17" t="s">
        <v>20</v>
      </c>
      <c r="C17">
        <v>11.1</v>
      </c>
      <c r="F17" t="s">
        <v>189</v>
      </c>
      <c r="G17">
        <f>I5+I6+I7+I8+I9+I13+I14</f>
        <v>187.20000000000002</v>
      </c>
    </row>
    <row r="18" spans="1:8" x14ac:dyDescent="0.25">
      <c r="A18" t="s">
        <v>152</v>
      </c>
      <c r="B18" t="s">
        <v>186</v>
      </c>
      <c r="C18">
        <v>10.5</v>
      </c>
    </row>
    <row r="19" spans="1:8" x14ac:dyDescent="0.25">
      <c r="A19" t="s">
        <v>151</v>
      </c>
      <c r="B19" t="s">
        <v>20</v>
      </c>
      <c r="C19">
        <v>10</v>
      </c>
    </row>
    <row r="20" spans="1:8" x14ac:dyDescent="0.25">
      <c r="A20" t="s">
        <v>150</v>
      </c>
      <c r="B20" t="s">
        <v>188</v>
      </c>
      <c r="C20">
        <v>9.9</v>
      </c>
      <c r="F20" t="s">
        <v>141</v>
      </c>
      <c r="G20">
        <f>SUMIF(Table2[Newsbrand],F20,Table2[Audience (m)])</f>
        <v>23.9</v>
      </c>
      <c r="H20" s="140">
        <f>G20/$G$32</f>
        <v>0.13017429193899782</v>
      </c>
    </row>
    <row r="21" spans="1:8" x14ac:dyDescent="0.25">
      <c r="A21" t="s">
        <v>153</v>
      </c>
      <c r="B21" t="s">
        <v>20</v>
      </c>
      <c r="C21">
        <v>9.4</v>
      </c>
      <c r="F21" t="s">
        <v>8</v>
      </c>
      <c r="G21">
        <f>SUMIF(Table2[Newsbrand],F21,Table2[Audience (m)])</f>
        <v>14.2</v>
      </c>
      <c r="H21" s="140">
        <f t="shared" ref="H21:H31" si="2">G21/$G$32</f>
        <v>7.7342047930283223E-2</v>
      </c>
    </row>
    <row r="22" spans="1:8" x14ac:dyDescent="0.25">
      <c r="A22" t="s">
        <v>154</v>
      </c>
      <c r="B22" t="s">
        <v>188</v>
      </c>
      <c r="C22">
        <v>8.5</v>
      </c>
      <c r="F22" t="s">
        <v>155</v>
      </c>
      <c r="G22">
        <f>SUMIF(Table2[Newsbrand],F22,Table2[Audience (m)])</f>
        <v>8.4</v>
      </c>
      <c r="H22" s="140">
        <f t="shared" si="2"/>
        <v>4.5751633986928109E-2</v>
      </c>
    </row>
    <row r="23" spans="1:8" x14ac:dyDescent="0.25">
      <c r="A23" t="s">
        <v>155</v>
      </c>
      <c r="B23" t="s">
        <v>184</v>
      </c>
      <c r="C23">
        <v>8.4</v>
      </c>
      <c r="F23" t="s">
        <v>142</v>
      </c>
      <c r="G23">
        <f>SUMIF(Table2[Newsbrand],F23,Table2[Audience (m)])</f>
        <v>22.7</v>
      </c>
      <c r="H23" s="140">
        <f t="shared" si="2"/>
        <v>0.12363834422657952</v>
      </c>
    </row>
    <row r="24" spans="1:8" x14ac:dyDescent="0.25">
      <c r="A24" t="s">
        <v>156</v>
      </c>
      <c r="B24" t="s">
        <v>20</v>
      </c>
      <c r="C24">
        <v>7.3</v>
      </c>
      <c r="F24" t="s">
        <v>4</v>
      </c>
      <c r="G24">
        <f>SUMIF(Table2[Newsbrand],F24,Table2[Audience (m)])</f>
        <v>12.3</v>
      </c>
      <c r="H24" s="140">
        <f t="shared" si="2"/>
        <v>6.6993464052287593E-2</v>
      </c>
    </row>
    <row r="25" spans="1:8" x14ac:dyDescent="0.25">
      <c r="A25" t="s">
        <v>3</v>
      </c>
      <c r="B25" t="s">
        <v>20</v>
      </c>
      <c r="C25">
        <v>7.2</v>
      </c>
      <c r="F25" t="s">
        <v>3</v>
      </c>
      <c r="G25">
        <f>SUMIF(Table2[Newsbrand],F25,Table2[Audience (m)])</f>
        <v>7.2</v>
      </c>
      <c r="H25" s="140">
        <f t="shared" si="2"/>
        <v>3.9215686274509803E-2</v>
      </c>
    </row>
    <row r="26" spans="1:8" x14ac:dyDescent="0.25">
      <c r="A26" t="s">
        <v>157</v>
      </c>
      <c r="B26" t="s">
        <v>188</v>
      </c>
      <c r="C26">
        <v>7</v>
      </c>
      <c r="F26" t="s">
        <v>35</v>
      </c>
      <c r="G26">
        <f>SUMIF(Table2[Newsbrand],F26,Table2[Audience (m)])</f>
        <v>24.3</v>
      </c>
      <c r="H26" s="140">
        <f t="shared" si="2"/>
        <v>0.13235294117647059</v>
      </c>
    </row>
    <row r="27" spans="1:8" x14ac:dyDescent="0.25">
      <c r="A27" t="s">
        <v>159</v>
      </c>
      <c r="B27" t="s">
        <v>188</v>
      </c>
      <c r="C27">
        <v>6.6</v>
      </c>
      <c r="F27" t="s">
        <v>148</v>
      </c>
      <c r="G27">
        <f>SUMIF(Table2[Newsbrand],F27,Table2[Audience (m)])</f>
        <v>11.4</v>
      </c>
      <c r="H27" s="140">
        <f t="shared" si="2"/>
        <v>6.2091503267973858E-2</v>
      </c>
    </row>
    <row r="28" spans="1:8" x14ac:dyDescent="0.25">
      <c r="A28" t="s">
        <v>162</v>
      </c>
      <c r="B28" t="s">
        <v>188</v>
      </c>
      <c r="C28">
        <v>6.5</v>
      </c>
      <c r="F28" t="s">
        <v>135</v>
      </c>
      <c r="G28">
        <f>SUMIF(Table2[Newsbrand],F28,Table2[Audience (m)])</f>
        <v>21.3</v>
      </c>
      <c r="H28" s="140">
        <f t="shared" si="2"/>
        <v>0.11601307189542484</v>
      </c>
    </row>
    <row r="29" spans="1:8" x14ac:dyDescent="0.25">
      <c r="A29" t="s">
        <v>160</v>
      </c>
      <c r="B29" t="s">
        <v>188</v>
      </c>
      <c r="C29">
        <v>6.4</v>
      </c>
      <c r="F29" t="s">
        <v>143</v>
      </c>
      <c r="G29">
        <f>SUMIF(Table2[Newsbrand],F29,Table2[Audience (m)])</f>
        <v>20.7</v>
      </c>
      <c r="H29" s="140">
        <f t="shared" si="2"/>
        <v>0.11274509803921569</v>
      </c>
    </row>
    <row r="30" spans="1:8" x14ac:dyDescent="0.25">
      <c r="A30" t="s">
        <v>161</v>
      </c>
      <c r="B30" t="s">
        <v>20</v>
      </c>
      <c r="C30">
        <v>6.4</v>
      </c>
      <c r="F30" t="s">
        <v>146</v>
      </c>
      <c r="G30">
        <f>SUMIF(Table2[Newsbrand],F30,Table2[Audience (m)])</f>
        <v>13.8</v>
      </c>
      <c r="H30" s="140">
        <f t="shared" si="2"/>
        <v>7.5163398692810468E-2</v>
      </c>
    </row>
    <row r="31" spans="1:8" x14ac:dyDescent="0.25">
      <c r="A31" t="s">
        <v>166</v>
      </c>
      <c r="B31" t="s">
        <v>188</v>
      </c>
      <c r="C31">
        <v>6.1</v>
      </c>
      <c r="F31" t="s">
        <v>5</v>
      </c>
      <c r="G31">
        <f>SUMIF(Table2[Newsbrand],F31,Table2[Audience (m)])</f>
        <v>3.4</v>
      </c>
      <c r="H31" s="140">
        <f t="shared" si="2"/>
        <v>1.8518518518518517E-2</v>
      </c>
    </row>
    <row r="32" spans="1:8" x14ac:dyDescent="0.25">
      <c r="A32" t="s">
        <v>169</v>
      </c>
      <c r="B32" t="s">
        <v>20</v>
      </c>
      <c r="C32">
        <v>5.8</v>
      </c>
      <c r="G32">
        <f>SUM(G20:G31)</f>
        <v>183.6</v>
      </c>
    </row>
    <row r="33" spans="1:3" x14ac:dyDescent="0.25">
      <c r="A33" t="s">
        <v>163</v>
      </c>
      <c r="B33" t="s">
        <v>20</v>
      </c>
      <c r="C33">
        <v>4.8</v>
      </c>
    </row>
    <row r="34" spans="1:3" x14ac:dyDescent="0.25">
      <c r="A34" t="s">
        <v>168</v>
      </c>
      <c r="B34" t="s">
        <v>188</v>
      </c>
      <c r="C34">
        <v>4.7</v>
      </c>
    </row>
    <row r="35" spans="1:3" x14ac:dyDescent="0.25">
      <c r="A35" t="s">
        <v>170</v>
      </c>
      <c r="B35" t="s">
        <v>188</v>
      </c>
      <c r="C35">
        <v>4.7</v>
      </c>
    </row>
    <row r="36" spans="1:3" x14ac:dyDescent="0.25">
      <c r="A36" t="s">
        <v>164</v>
      </c>
      <c r="B36" t="s">
        <v>188</v>
      </c>
      <c r="C36">
        <v>4.5999999999999996</v>
      </c>
    </row>
    <row r="37" spans="1:3" x14ac:dyDescent="0.25">
      <c r="A37" t="s">
        <v>179</v>
      </c>
      <c r="B37" t="s">
        <v>188</v>
      </c>
      <c r="C37">
        <v>4.5</v>
      </c>
    </row>
    <row r="38" spans="1:3" x14ac:dyDescent="0.25">
      <c r="A38" t="s">
        <v>158</v>
      </c>
      <c r="B38" t="s">
        <v>188</v>
      </c>
      <c r="C38">
        <v>4</v>
      </c>
    </row>
    <row r="39" spans="1:3" x14ac:dyDescent="0.25">
      <c r="A39" t="s">
        <v>174</v>
      </c>
      <c r="B39" t="s">
        <v>188</v>
      </c>
      <c r="C39">
        <v>4</v>
      </c>
    </row>
    <row r="40" spans="1:3" x14ac:dyDescent="0.25">
      <c r="A40" t="s">
        <v>181</v>
      </c>
      <c r="B40" t="s">
        <v>188</v>
      </c>
      <c r="C40">
        <v>4</v>
      </c>
    </row>
    <row r="41" spans="1:3" x14ac:dyDescent="0.25">
      <c r="A41" t="s">
        <v>165</v>
      </c>
      <c r="B41" t="s">
        <v>188</v>
      </c>
      <c r="C41">
        <v>3.9</v>
      </c>
    </row>
    <row r="42" spans="1:3" x14ac:dyDescent="0.25">
      <c r="A42" t="s">
        <v>167</v>
      </c>
      <c r="B42" t="s">
        <v>188</v>
      </c>
      <c r="C42">
        <v>3.6</v>
      </c>
    </row>
    <row r="43" spans="1:3" x14ac:dyDescent="0.25">
      <c r="A43" t="s">
        <v>172</v>
      </c>
      <c r="B43" t="s">
        <v>20</v>
      </c>
      <c r="C43">
        <v>3.6</v>
      </c>
    </row>
    <row r="44" spans="1:3" x14ac:dyDescent="0.25">
      <c r="A44" t="s">
        <v>171</v>
      </c>
      <c r="B44" t="s">
        <v>188</v>
      </c>
      <c r="C44">
        <v>3.5</v>
      </c>
    </row>
    <row r="45" spans="1:3" x14ac:dyDescent="0.25">
      <c r="A45" t="s">
        <v>5</v>
      </c>
      <c r="B45" t="s">
        <v>5</v>
      </c>
      <c r="C45">
        <v>3.4</v>
      </c>
    </row>
    <row r="46" spans="1:3" x14ac:dyDescent="0.25">
      <c r="A46" t="s">
        <v>175</v>
      </c>
      <c r="B46" t="s">
        <v>188</v>
      </c>
      <c r="C46">
        <v>3.3</v>
      </c>
    </row>
    <row r="47" spans="1:3" x14ac:dyDescent="0.25">
      <c r="A47" t="s">
        <v>177</v>
      </c>
      <c r="B47" t="s">
        <v>188</v>
      </c>
      <c r="C47">
        <v>3.3</v>
      </c>
    </row>
    <row r="48" spans="1:3" x14ac:dyDescent="0.25">
      <c r="A48" t="s">
        <v>178</v>
      </c>
      <c r="B48" t="s">
        <v>188</v>
      </c>
      <c r="C48">
        <v>3.1</v>
      </c>
    </row>
    <row r="49" spans="1:3" x14ac:dyDescent="0.25">
      <c r="A49" t="s">
        <v>180</v>
      </c>
      <c r="B49" t="s">
        <v>188</v>
      </c>
      <c r="C49">
        <v>3</v>
      </c>
    </row>
    <row r="50" spans="1:3" x14ac:dyDescent="0.25">
      <c r="A50" t="s">
        <v>199</v>
      </c>
      <c r="B50" t="s">
        <v>188</v>
      </c>
      <c r="C50">
        <v>3</v>
      </c>
    </row>
    <row r="51" spans="1:3" x14ac:dyDescent="0.25">
      <c r="A51" t="s">
        <v>176</v>
      </c>
      <c r="B51" t="s">
        <v>20</v>
      </c>
      <c r="C51">
        <v>2.9</v>
      </c>
    </row>
    <row r="52" spans="1:3" x14ac:dyDescent="0.25">
      <c r="A52" t="s">
        <v>173</v>
      </c>
      <c r="B52" t="s">
        <v>188</v>
      </c>
      <c r="C52">
        <v>2.8</v>
      </c>
    </row>
    <row r="53" spans="1:3" x14ac:dyDescent="0.25">
      <c r="A53" t="s">
        <v>182</v>
      </c>
      <c r="B53" t="s">
        <v>188</v>
      </c>
      <c r="C53">
        <v>2.8</v>
      </c>
    </row>
  </sheetData>
  <sortState xmlns:xlrd2="http://schemas.microsoft.com/office/spreadsheetml/2017/richdata2" ref="F5:G14">
    <sortCondition descending="1" ref="G4:G14"/>
  </sortState>
  <hyperlinks>
    <hyperlink ref="A1" r:id="rId1" display="Top 50 newsbrands in the UK, June 2023 - Press Gazette &amp; Ipsos IRIS/PAMCo" xr:uid="{AC559D27-4CC8-4778-B57D-3D2D16094102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6E74-E57B-4B8C-B3C4-E46F77E80E4A}">
  <dimension ref="A1:E21"/>
  <sheetViews>
    <sheetView workbookViewId="0">
      <selection activeCell="K33" sqref="K33"/>
    </sheetView>
  </sheetViews>
  <sheetFormatPr defaultRowHeight="15" x14ac:dyDescent="0.25"/>
  <cols>
    <col min="1" max="1" width="25.7109375" customWidth="1"/>
    <col min="2" max="3" width="15.7109375" customWidth="1"/>
    <col min="4" max="4" width="21.7109375" customWidth="1"/>
    <col min="5" max="5" width="23.85546875" bestFit="1" customWidth="1"/>
  </cols>
  <sheetData>
    <row r="1" spans="1:5" x14ac:dyDescent="0.25">
      <c r="A1" s="2" t="s">
        <v>121</v>
      </c>
    </row>
    <row r="3" spans="1:5" x14ac:dyDescent="0.25">
      <c r="A3" s="92" t="s">
        <v>118</v>
      </c>
    </row>
    <row r="4" spans="1:5" x14ac:dyDescent="0.25">
      <c r="A4" t="s">
        <v>119</v>
      </c>
    </row>
    <row r="5" spans="1:5" x14ac:dyDescent="0.25">
      <c r="A5" t="s">
        <v>120</v>
      </c>
    </row>
    <row r="6" spans="1:5" x14ac:dyDescent="0.25">
      <c r="A6" t="s">
        <v>122</v>
      </c>
    </row>
    <row r="8" spans="1:5" x14ac:dyDescent="0.25">
      <c r="A8" t="s">
        <v>136</v>
      </c>
      <c r="B8" t="s">
        <v>123</v>
      </c>
      <c r="C8" t="s">
        <v>124</v>
      </c>
      <c r="D8" t="s">
        <v>125</v>
      </c>
      <c r="E8" t="s">
        <v>137</v>
      </c>
    </row>
    <row r="9" spans="1:5" x14ac:dyDescent="0.25">
      <c r="A9" s="125" t="s">
        <v>126</v>
      </c>
      <c r="B9" s="126">
        <v>0.2</v>
      </c>
      <c r="C9" s="126">
        <v>0.13</v>
      </c>
      <c r="D9" s="126">
        <v>0.03</v>
      </c>
      <c r="E9" s="126">
        <v>0.36</v>
      </c>
    </row>
    <row r="10" spans="1:5" x14ac:dyDescent="0.25">
      <c r="A10" s="125" t="s">
        <v>128</v>
      </c>
      <c r="B10" s="126">
        <v>0.15</v>
      </c>
      <c r="C10" s="126">
        <v>0.03</v>
      </c>
      <c r="D10" s="126">
        <v>0.01</v>
      </c>
      <c r="E10" s="126">
        <v>0.19</v>
      </c>
    </row>
    <row r="11" spans="1:5" x14ac:dyDescent="0.25">
      <c r="A11" s="125" t="s">
        <v>43</v>
      </c>
      <c r="B11" s="126">
        <v>0.04</v>
      </c>
      <c r="C11" s="126">
        <v>0.03</v>
      </c>
      <c r="D11" s="126">
        <v>0</v>
      </c>
      <c r="E11" s="126">
        <v>7.0000000000000007E-2</v>
      </c>
    </row>
    <row r="12" spans="1:5" x14ac:dyDescent="0.25">
      <c r="A12" s="127" t="s">
        <v>129</v>
      </c>
      <c r="B12" s="128">
        <v>0.13</v>
      </c>
      <c r="C12" s="128">
        <v>0.04</v>
      </c>
      <c r="D12" s="128">
        <v>0.01</v>
      </c>
      <c r="E12" s="128">
        <v>0.19</v>
      </c>
    </row>
    <row r="13" spans="1:5" x14ac:dyDescent="0.25">
      <c r="A13" s="127" t="s">
        <v>130</v>
      </c>
      <c r="B13" s="128">
        <v>0.12</v>
      </c>
      <c r="C13" s="128">
        <v>0.04</v>
      </c>
      <c r="D13" s="128">
        <v>0.01</v>
      </c>
      <c r="E13" s="128">
        <v>0.17</v>
      </c>
    </row>
    <row r="14" spans="1:5" x14ac:dyDescent="0.25">
      <c r="A14" s="129" t="s">
        <v>132</v>
      </c>
      <c r="B14" s="130">
        <v>0.08</v>
      </c>
      <c r="C14" s="130">
        <v>0.05</v>
      </c>
      <c r="D14" s="130">
        <v>0</v>
      </c>
      <c r="E14" s="130">
        <v>0.13</v>
      </c>
    </row>
    <row r="15" spans="1:5" x14ac:dyDescent="0.25">
      <c r="A15" s="129" t="s">
        <v>133</v>
      </c>
      <c r="B15" s="130">
        <v>7.0000000000000007E-2</v>
      </c>
      <c r="C15" s="130">
        <v>0.03</v>
      </c>
      <c r="D15" s="130">
        <v>0.01</v>
      </c>
      <c r="E15" s="130">
        <v>0.11</v>
      </c>
    </row>
    <row r="16" spans="1:5" x14ac:dyDescent="0.25">
      <c r="A16" s="129" t="s">
        <v>134</v>
      </c>
      <c r="B16" s="130">
        <v>0.05</v>
      </c>
      <c r="C16" s="130">
        <v>0.01</v>
      </c>
      <c r="D16" s="130">
        <v>0</v>
      </c>
      <c r="E16" s="130">
        <v>0.06</v>
      </c>
    </row>
    <row r="17" spans="1:5" x14ac:dyDescent="0.25">
      <c r="A17" s="135" t="s">
        <v>127</v>
      </c>
      <c r="B17" s="136">
        <v>0.1</v>
      </c>
      <c r="C17" s="136">
        <v>0.15</v>
      </c>
      <c r="D17" s="136">
        <v>0.02</v>
      </c>
      <c r="E17" s="136">
        <v>0.26</v>
      </c>
    </row>
    <row r="18" spans="1:5" x14ac:dyDescent="0.25">
      <c r="A18" s="137" t="s">
        <v>131</v>
      </c>
      <c r="B18" s="138">
        <v>0.09</v>
      </c>
      <c r="C18" s="138">
        <v>0.04</v>
      </c>
      <c r="D18" s="138">
        <v>0.01</v>
      </c>
      <c r="E18" s="138">
        <v>0.14000000000000001</v>
      </c>
    </row>
    <row r="19" spans="1:5" x14ac:dyDescent="0.25">
      <c r="A19" s="133" t="s">
        <v>33</v>
      </c>
      <c r="B19" s="134">
        <v>0.06</v>
      </c>
      <c r="C19" s="134">
        <v>0.02</v>
      </c>
      <c r="D19" s="134">
        <v>0</v>
      </c>
      <c r="E19" s="134">
        <v>0.08</v>
      </c>
    </row>
    <row r="20" spans="1:5" x14ac:dyDescent="0.25">
      <c r="A20" s="133" t="s">
        <v>135</v>
      </c>
      <c r="B20" s="134">
        <v>0.05</v>
      </c>
      <c r="C20" s="134">
        <v>0</v>
      </c>
      <c r="D20" s="134">
        <v>0</v>
      </c>
      <c r="E20" s="134">
        <v>0.05</v>
      </c>
    </row>
    <row r="21" spans="1:5" x14ac:dyDescent="0.25">
      <c r="A21" s="131" t="s">
        <v>5</v>
      </c>
      <c r="B21" s="132">
        <v>0.04</v>
      </c>
      <c r="C21" s="132">
        <v>0.03</v>
      </c>
      <c r="D21" s="132">
        <v>0</v>
      </c>
      <c r="E21" s="132">
        <v>7.0000000000000007E-2</v>
      </c>
    </row>
  </sheetData>
  <hyperlinks>
    <hyperlink ref="A1" r:id="rId1" display="Source: Ofcom news consumption 2023 &lt;D3a&gt;/&lt;D4a&gt;, &lt;D8a&gt;" xr:uid="{17A9C7FD-79E6-444E-B475-74A2950C246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9"/>
  <sheetViews>
    <sheetView topLeftCell="A57" workbookViewId="0">
      <selection activeCell="A83" sqref="A83:L83"/>
    </sheetView>
  </sheetViews>
  <sheetFormatPr defaultRowHeight="15" x14ac:dyDescent="0.25"/>
  <cols>
    <col min="1" max="1" width="12.42578125" bestFit="1" customWidth="1"/>
    <col min="2" max="12" width="10.7109375" customWidth="1"/>
    <col min="13" max="13" width="4" customWidth="1"/>
    <col min="14" max="22" width="10.7109375" customWidth="1"/>
    <col min="24" max="25" width="11.5703125" bestFit="1" customWidth="1"/>
  </cols>
  <sheetData>
    <row r="1" spans="1:25" ht="75" x14ac:dyDescent="0.25">
      <c r="B1" s="18" t="s">
        <v>29</v>
      </c>
      <c r="C1" s="18" t="s">
        <v>0</v>
      </c>
      <c r="D1" s="18" t="s">
        <v>8</v>
      </c>
      <c r="E1" s="18" t="s">
        <v>1</v>
      </c>
      <c r="F1" s="18" t="s">
        <v>30</v>
      </c>
      <c r="G1" s="18" t="s">
        <v>44</v>
      </c>
      <c r="H1" s="18" t="s">
        <v>4</v>
      </c>
      <c r="I1" s="18" t="s">
        <v>3</v>
      </c>
      <c r="J1" s="20" t="s">
        <v>43</v>
      </c>
      <c r="K1" s="18" t="s">
        <v>6</v>
      </c>
      <c r="L1" s="18" t="s">
        <v>5</v>
      </c>
      <c r="M1" s="18"/>
      <c r="N1" s="18" t="s">
        <v>31</v>
      </c>
      <c r="O1" s="18" t="s">
        <v>9</v>
      </c>
      <c r="P1" s="18" t="s">
        <v>32</v>
      </c>
      <c r="Q1" s="18" t="s">
        <v>10</v>
      </c>
      <c r="R1" s="18" t="s">
        <v>45</v>
      </c>
      <c r="S1" s="18" t="s">
        <v>11</v>
      </c>
      <c r="T1" s="18" t="s">
        <v>14</v>
      </c>
      <c r="U1" s="18" t="s">
        <v>12</v>
      </c>
      <c r="V1" s="18" t="s">
        <v>13</v>
      </c>
    </row>
    <row r="2" spans="1:25" x14ac:dyDescent="0.25">
      <c r="A2" s="21">
        <v>42736</v>
      </c>
      <c r="B2" s="6">
        <v>1666715</v>
      </c>
      <c r="C2" s="6">
        <v>1511357</v>
      </c>
      <c r="D2" s="6">
        <v>1476956</v>
      </c>
      <c r="E2" s="6">
        <v>724888</v>
      </c>
      <c r="F2" s="6">
        <v>451261</v>
      </c>
      <c r="G2" s="6">
        <v>472258</v>
      </c>
      <c r="H2" s="6">
        <v>392526</v>
      </c>
      <c r="I2" s="6">
        <v>443452</v>
      </c>
      <c r="J2" s="6">
        <v>266768</v>
      </c>
      <c r="K2" s="6">
        <v>156756</v>
      </c>
      <c r="L2" s="6">
        <v>188924</v>
      </c>
      <c r="M2" s="29"/>
      <c r="N2" s="6">
        <v>1375539</v>
      </c>
      <c r="O2" s="6">
        <v>1257984</v>
      </c>
      <c r="P2" s="6">
        <v>792324</v>
      </c>
      <c r="Q2" s="6">
        <v>629277</v>
      </c>
      <c r="R2" s="6">
        <v>359400</v>
      </c>
      <c r="S2" s="6">
        <v>335772</v>
      </c>
      <c r="T2" s="6">
        <v>185752</v>
      </c>
      <c r="U2" s="6">
        <v>256801</v>
      </c>
      <c r="V2" s="6">
        <v>240846</v>
      </c>
      <c r="X2" s="10"/>
      <c r="Y2" s="42"/>
    </row>
    <row r="3" spans="1:25" x14ac:dyDescent="0.25">
      <c r="A3" s="21">
        <v>42767</v>
      </c>
      <c r="B3" s="6">
        <v>1591997</v>
      </c>
      <c r="C3" s="6">
        <v>1454129</v>
      </c>
      <c r="D3" s="6">
        <v>1476115</v>
      </c>
      <c r="E3" s="6">
        <v>700879</v>
      </c>
      <c r="F3" s="6">
        <v>441059</v>
      </c>
      <c r="G3" s="6">
        <v>457331</v>
      </c>
      <c r="H3" s="6">
        <v>389028</v>
      </c>
      <c r="I3" s="6">
        <v>440048</v>
      </c>
      <c r="J3" s="6">
        <v>265815</v>
      </c>
      <c r="K3" s="6">
        <v>154544</v>
      </c>
      <c r="L3" s="6">
        <v>184279</v>
      </c>
      <c r="M3" s="29"/>
      <c r="N3" s="6">
        <v>1370746</v>
      </c>
      <c r="O3" s="6">
        <v>1246226</v>
      </c>
      <c r="P3" s="6">
        <v>789145</v>
      </c>
      <c r="Q3" s="6">
        <v>612172</v>
      </c>
      <c r="R3" s="6">
        <v>356743</v>
      </c>
      <c r="S3" s="6">
        <v>334181</v>
      </c>
      <c r="T3" s="6">
        <v>183617</v>
      </c>
      <c r="U3" s="6">
        <v>258690</v>
      </c>
      <c r="V3" s="6">
        <v>237394</v>
      </c>
      <c r="X3" s="10"/>
      <c r="Y3" s="42"/>
    </row>
    <row r="4" spans="1:25" x14ac:dyDescent="0.25">
      <c r="A4" s="21">
        <v>42795</v>
      </c>
      <c r="B4" s="6">
        <v>1602320</v>
      </c>
      <c r="C4" s="6">
        <v>1442924</v>
      </c>
      <c r="D4" s="6">
        <v>1479270</v>
      </c>
      <c r="E4" s="6">
        <v>692295</v>
      </c>
      <c r="F4" s="6">
        <v>440736</v>
      </c>
      <c r="G4" s="6">
        <v>460585</v>
      </c>
      <c r="H4" s="6">
        <v>386720</v>
      </c>
      <c r="I4" s="6">
        <v>436963</v>
      </c>
      <c r="J4" s="6">
        <v>265284</v>
      </c>
      <c r="K4" s="6">
        <v>153431</v>
      </c>
      <c r="L4" s="6">
        <v>190046</v>
      </c>
      <c r="M4" s="29"/>
      <c r="N4" s="6">
        <v>1361523</v>
      </c>
      <c r="O4" s="6">
        <v>1248194</v>
      </c>
      <c r="P4" s="6">
        <v>789557</v>
      </c>
      <c r="Q4" s="6">
        <v>603911</v>
      </c>
      <c r="R4" s="6">
        <v>356149</v>
      </c>
      <c r="S4" s="6">
        <v>334232</v>
      </c>
      <c r="T4" s="6">
        <v>179215</v>
      </c>
      <c r="U4" s="6">
        <v>249308</v>
      </c>
      <c r="V4" s="6">
        <v>232386</v>
      </c>
      <c r="X4" s="10"/>
      <c r="Y4" s="42"/>
    </row>
    <row r="5" spans="1:25" x14ac:dyDescent="0.25">
      <c r="A5" s="21">
        <v>42826</v>
      </c>
      <c r="B5" s="6">
        <v>1617152</v>
      </c>
      <c r="C5" s="6">
        <v>1454073</v>
      </c>
      <c r="D5" s="6">
        <v>1480110</v>
      </c>
      <c r="E5" s="6">
        <v>687000</v>
      </c>
      <c r="F5" s="6">
        <v>445737</v>
      </c>
      <c r="G5" s="6">
        <v>467601</v>
      </c>
      <c r="H5" s="6">
        <v>386297</v>
      </c>
      <c r="I5" s="6">
        <v>437949</v>
      </c>
      <c r="J5" s="6">
        <v>263826</v>
      </c>
      <c r="K5" s="6">
        <v>154010</v>
      </c>
      <c r="L5" s="6">
        <v>197037</v>
      </c>
      <c r="M5" s="29"/>
      <c r="N5" s="6">
        <v>1358336</v>
      </c>
      <c r="O5" s="6">
        <v>1238512</v>
      </c>
      <c r="P5" s="6">
        <v>779785</v>
      </c>
      <c r="Q5" s="6">
        <v>585054</v>
      </c>
      <c r="R5" s="6">
        <v>354815</v>
      </c>
      <c r="S5" s="6">
        <v>335426</v>
      </c>
      <c r="T5" s="6">
        <v>181483</v>
      </c>
      <c r="U5" s="6">
        <v>252805</v>
      </c>
      <c r="V5" s="6">
        <v>228024</v>
      </c>
      <c r="X5" s="10"/>
      <c r="Y5" s="42"/>
    </row>
    <row r="6" spans="1:25" x14ac:dyDescent="0.25">
      <c r="A6" s="21">
        <v>42856</v>
      </c>
      <c r="B6" s="6">
        <v>1575996</v>
      </c>
      <c r="C6" s="6">
        <v>1443213</v>
      </c>
      <c r="D6" s="6">
        <v>1479775</v>
      </c>
      <c r="E6" s="6">
        <v>646179</v>
      </c>
      <c r="F6" s="6">
        <v>456925</v>
      </c>
      <c r="G6" s="6">
        <v>479271</v>
      </c>
      <c r="H6" s="6">
        <v>381705</v>
      </c>
      <c r="I6" s="6">
        <v>429378</v>
      </c>
      <c r="J6" s="6">
        <v>267092</v>
      </c>
      <c r="K6" s="6">
        <v>153163</v>
      </c>
      <c r="L6" s="6">
        <v>195167</v>
      </c>
      <c r="M6" s="29"/>
      <c r="N6" s="6">
        <v>1347793</v>
      </c>
      <c r="O6" s="6">
        <v>1239788</v>
      </c>
      <c r="P6" s="6">
        <v>802912</v>
      </c>
      <c r="Q6" s="6">
        <v>562962</v>
      </c>
      <c r="R6" s="6">
        <v>355492</v>
      </c>
      <c r="S6" s="6">
        <v>335129</v>
      </c>
      <c r="T6" s="6">
        <v>177670</v>
      </c>
      <c r="U6" s="6">
        <v>248111</v>
      </c>
      <c r="V6" s="6">
        <v>223907</v>
      </c>
      <c r="X6" s="10"/>
      <c r="Y6" s="42"/>
    </row>
    <row r="7" spans="1:25" x14ac:dyDescent="0.25">
      <c r="A7" s="21">
        <v>42887</v>
      </c>
      <c r="B7" s="6">
        <v>1571168</v>
      </c>
      <c r="C7" s="6">
        <v>1440392</v>
      </c>
      <c r="D7" s="6">
        <v>1480004</v>
      </c>
      <c r="E7" s="6">
        <v>640747</v>
      </c>
      <c r="F7" s="6">
        <v>458381</v>
      </c>
      <c r="G7" s="6">
        <v>484010</v>
      </c>
      <c r="H7" s="6">
        <v>381467</v>
      </c>
      <c r="I7" s="6">
        <v>426154</v>
      </c>
      <c r="J7" s="6">
        <v>270990</v>
      </c>
      <c r="K7" s="6">
        <v>159007</v>
      </c>
      <c r="L7" s="6">
        <v>193029</v>
      </c>
      <c r="M7" s="29"/>
      <c r="N7" s="6">
        <v>1344894</v>
      </c>
      <c r="O7" s="6">
        <v>1236839</v>
      </c>
      <c r="P7" s="6">
        <v>792081</v>
      </c>
      <c r="Q7" s="6">
        <v>555800</v>
      </c>
      <c r="R7" s="6">
        <v>355539</v>
      </c>
      <c r="S7" s="6">
        <v>328559</v>
      </c>
      <c r="T7" s="6">
        <v>192889</v>
      </c>
      <c r="U7" s="6">
        <v>250248</v>
      </c>
      <c r="V7" s="6">
        <v>224652</v>
      </c>
      <c r="X7" s="10"/>
      <c r="Y7" s="42"/>
    </row>
    <row r="8" spans="1:25" x14ac:dyDescent="0.25">
      <c r="A8" s="21">
        <v>42917</v>
      </c>
      <c r="B8" s="6">
        <v>1568250</v>
      </c>
      <c r="C8" s="6">
        <v>1425671</v>
      </c>
      <c r="D8" s="6">
        <v>1470715</v>
      </c>
      <c r="E8" s="6">
        <v>625278</v>
      </c>
      <c r="F8" s="6">
        <v>450064</v>
      </c>
      <c r="G8" s="6">
        <v>477927</v>
      </c>
      <c r="H8" s="6">
        <v>380632</v>
      </c>
      <c r="I8" s="6">
        <v>421812</v>
      </c>
      <c r="J8" s="6">
        <v>267857</v>
      </c>
      <c r="K8" s="6">
        <v>149420</v>
      </c>
      <c r="L8" s="6">
        <v>186018</v>
      </c>
      <c r="M8" s="29"/>
      <c r="N8" s="6">
        <v>1339583</v>
      </c>
      <c r="O8" s="6">
        <v>1232789</v>
      </c>
      <c r="P8" s="6">
        <v>765884</v>
      </c>
      <c r="Q8" s="6">
        <v>542823</v>
      </c>
      <c r="R8" s="6">
        <v>351709</v>
      </c>
      <c r="S8" s="6">
        <v>330816</v>
      </c>
      <c r="T8" s="6">
        <v>178545</v>
      </c>
      <c r="U8" s="6">
        <v>259541</v>
      </c>
      <c r="V8" s="6">
        <v>214861</v>
      </c>
      <c r="X8" s="10"/>
      <c r="Y8" s="42"/>
    </row>
    <row r="9" spans="1:25" x14ac:dyDescent="0.25">
      <c r="A9" s="21">
        <v>42948</v>
      </c>
      <c r="B9" s="6">
        <v>1564249</v>
      </c>
      <c r="C9" s="6">
        <v>1428541</v>
      </c>
      <c r="D9" s="6">
        <v>1450004</v>
      </c>
      <c r="E9" s="6">
        <v>626541</v>
      </c>
      <c r="F9" s="6">
        <v>448533</v>
      </c>
      <c r="G9" s="6">
        <v>476466</v>
      </c>
      <c r="H9" s="6">
        <v>377416</v>
      </c>
      <c r="I9" s="6">
        <v>423528</v>
      </c>
      <c r="J9" s="6">
        <v>269853</v>
      </c>
      <c r="K9" s="6">
        <v>146100</v>
      </c>
      <c r="L9" s="6">
        <v>183904</v>
      </c>
      <c r="M9" s="29"/>
      <c r="N9" s="6">
        <v>1344170</v>
      </c>
      <c r="O9" s="6">
        <v>1224120</v>
      </c>
      <c r="P9" s="6">
        <v>758236</v>
      </c>
      <c r="Q9" s="6">
        <v>538195</v>
      </c>
      <c r="R9" s="6">
        <v>350019</v>
      </c>
      <c r="S9" s="6">
        <v>334204</v>
      </c>
      <c r="T9" s="6">
        <v>177444</v>
      </c>
      <c r="U9" s="6">
        <v>258665</v>
      </c>
      <c r="V9" s="6">
        <v>213652</v>
      </c>
      <c r="X9" s="10"/>
      <c r="Y9" s="42"/>
    </row>
    <row r="10" spans="1:25" x14ac:dyDescent="0.25">
      <c r="A10" s="21">
        <v>42979</v>
      </c>
      <c r="B10" s="6">
        <v>1544304</v>
      </c>
      <c r="C10" s="6">
        <v>1404811</v>
      </c>
      <c r="D10" s="6">
        <v>1472975</v>
      </c>
      <c r="E10" s="6">
        <v>617730</v>
      </c>
      <c r="F10" s="6">
        <v>446463</v>
      </c>
      <c r="G10" s="6">
        <v>469436</v>
      </c>
      <c r="H10" s="6">
        <v>374013</v>
      </c>
      <c r="I10" s="6">
        <v>415979</v>
      </c>
      <c r="J10" s="6">
        <v>265949</v>
      </c>
      <c r="K10" s="6">
        <v>147370</v>
      </c>
      <c r="L10" s="6">
        <v>190265</v>
      </c>
      <c r="M10" s="29"/>
      <c r="N10" s="6">
        <v>1322204</v>
      </c>
      <c r="O10" s="6">
        <v>1202961</v>
      </c>
      <c r="P10" s="6">
        <v>759487</v>
      </c>
      <c r="Q10" s="6">
        <v>535507</v>
      </c>
      <c r="R10" s="6">
        <v>345930</v>
      </c>
      <c r="S10" s="6">
        <v>323175</v>
      </c>
      <c r="T10" s="6">
        <v>176474</v>
      </c>
      <c r="U10" s="6">
        <v>253592</v>
      </c>
      <c r="V10" s="6">
        <v>208702</v>
      </c>
      <c r="X10" s="10"/>
      <c r="Y10" s="42"/>
    </row>
    <row r="11" spans="1:25" x14ac:dyDescent="0.25">
      <c r="A11" s="21">
        <v>43009</v>
      </c>
      <c r="B11" s="6">
        <v>1517314</v>
      </c>
      <c r="C11" s="6">
        <v>1388733</v>
      </c>
      <c r="D11" s="6">
        <v>1472781</v>
      </c>
      <c r="E11" s="6">
        <v>603629</v>
      </c>
      <c r="F11" s="6">
        <v>444493</v>
      </c>
      <c r="G11" s="6">
        <v>465802</v>
      </c>
      <c r="H11" s="6">
        <v>368959</v>
      </c>
      <c r="I11" s="6">
        <v>406864</v>
      </c>
      <c r="J11" s="6">
        <v>263023</v>
      </c>
      <c r="K11" s="6">
        <v>146766</v>
      </c>
      <c r="L11" s="6">
        <v>192478</v>
      </c>
      <c r="M11" s="29"/>
      <c r="N11" s="6">
        <v>1295842</v>
      </c>
      <c r="O11" s="6">
        <v>1195035</v>
      </c>
      <c r="P11" s="6">
        <v>750770</v>
      </c>
      <c r="Q11" s="6">
        <v>516786</v>
      </c>
      <c r="R11" s="6">
        <v>344758</v>
      </c>
      <c r="S11" s="6">
        <v>323474</v>
      </c>
      <c r="T11" s="6">
        <v>177279</v>
      </c>
      <c r="U11" s="6">
        <v>247992</v>
      </c>
      <c r="V11" s="6">
        <v>206593</v>
      </c>
      <c r="X11" s="10"/>
      <c r="Y11" s="42"/>
    </row>
    <row r="12" spans="1:25" x14ac:dyDescent="0.25">
      <c r="A12" s="21">
        <v>43040</v>
      </c>
      <c r="B12" s="6">
        <v>1491532</v>
      </c>
      <c r="C12" s="6">
        <v>1383932</v>
      </c>
      <c r="D12" s="6">
        <v>1469446</v>
      </c>
      <c r="E12" s="6">
        <v>587803</v>
      </c>
      <c r="F12" s="6">
        <v>440481</v>
      </c>
      <c r="G12" s="6">
        <v>458487</v>
      </c>
      <c r="H12" s="6">
        <v>365469</v>
      </c>
      <c r="I12" s="6">
        <v>401616</v>
      </c>
      <c r="J12" s="6">
        <v>259534</v>
      </c>
      <c r="K12" s="6">
        <v>146753</v>
      </c>
      <c r="L12" s="6">
        <v>186956</v>
      </c>
      <c r="M12" s="29"/>
      <c r="N12" s="6">
        <v>1270669</v>
      </c>
      <c r="O12" s="6">
        <v>1176754</v>
      </c>
      <c r="P12" s="6">
        <v>750916</v>
      </c>
      <c r="Q12" s="6">
        <v>505508</v>
      </c>
      <c r="R12" s="6">
        <v>339959</v>
      </c>
      <c r="S12" s="6">
        <v>316445</v>
      </c>
      <c r="T12" s="6">
        <v>175879</v>
      </c>
      <c r="U12" s="6">
        <v>239897</v>
      </c>
      <c r="V12" s="6">
        <v>198807</v>
      </c>
      <c r="X12" s="10"/>
      <c r="Y12" s="42"/>
    </row>
    <row r="13" spans="1:25" x14ac:dyDescent="0.25">
      <c r="A13" s="30">
        <v>43070</v>
      </c>
      <c r="B13" s="31">
        <v>1480337</v>
      </c>
      <c r="C13" s="31">
        <v>1394385</v>
      </c>
      <c r="D13" s="31">
        <v>1471663</v>
      </c>
      <c r="E13" s="31">
        <v>581877</v>
      </c>
      <c r="F13" s="31">
        <v>446204</v>
      </c>
      <c r="G13" s="31">
        <v>393310</v>
      </c>
      <c r="H13" s="31">
        <v>364933</v>
      </c>
      <c r="I13" s="31">
        <v>391509</v>
      </c>
      <c r="J13" s="31">
        <v>257221</v>
      </c>
      <c r="K13" s="31">
        <v>151625</v>
      </c>
      <c r="L13" s="31">
        <v>191436</v>
      </c>
      <c r="M13" s="32"/>
      <c r="N13" s="31">
        <v>1227015</v>
      </c>
      <c r="O13" s="31">
        <v>1137024</v>
      </c>
      <c r="P13" s="31">
        <v>735025</v>
      </c>
      <c r="Q13" s="31">
        <v>493069</v>
      </c>
      <c r="R13" s="31">
        <v>303307</v>
      </c>
      <c r="S13" s="31">
        <v>317893</v>
      </c>
      <c r="T13" s="31">
        <v>175401</v>
      </c>
      <c r="U13" s="31">
        <v>239853</v>
      </c>
      <c r="V13" s="31">
        <v>191188</v>
      </c>
      <c r="X13" s="10"/>
      <c r="Y13" s="42"/>
    </row>
    <row r="14" spans="1:25" x14ac:dyDescent="0.25">
      <c r="A14" s="21">
        <v>43101</v>
      </c>
      <c r="B14" s="6">
        <v>1545594</v>
      </c>
      <c r="C14" s="6">
        <v>1343142</v>
      </c>
      <c r="D14" s="6">
        <v>1475372</v>
      </c>
      <c r="E14" s="6">
        <v>583192</v>
      </c>
      <c r="F14" s="6">
        <v>440558</v>
      </c>
      <c r="G14" s="6">
        <v>385346</v>
      </c>
      <c r="H14" s="6">
        <v>364721</v>
      </c>
      <c r="I14" s="6">
        <v>391988</v>
      </c>
      <c r="J14" s="6">
        <v>257223</v>
      </c>
      <c r="K14" s="6">
        <v>152714</v>
      </c>
      <c r="L14" s="6">
        <v>189579</v>
      </c>
      <c r="M14" s="23"/>
      <c r="N14" s="6">
        <v>1286859</v>
      </c>
      <c r="O14" s="6">
        <v>1106067</v>
      </c>
      <c r="P14" s="6">
        <v>739845</v>
      </c>
      <c r="Q14" s="6">
        <v>506866</v>
      </c>
      <c r="R14" s="6">
        <v>298720</v>
      </c>
      <c r="S14" s="6">
        <v>309958</v>
      </c>
      <c r="T14" s="6">
        <v>176795</v>
      </c>
      <c r="U14" s="6">
        <v>236631</v>
      </c>
      <c r="V14" s="6">
        <v>193839</v>
      </c>
      <c r="X14" s="139"/>
      <c r="Y14" s="42"/>
    </row>
    <row r="15" spans="1:25" x14ac:dyDescent="0.25">
      <c r="A15" s="21">
        <v>43132</v>
      </c>
      <c r="B15" s="6">
        <v>1465000</v>
      </c>
      <c r="C15" s="6">
        <v>1294214</v>
      </c>
      <c r="D15" s="6">
        <v>1472437</v>
      </c>
      <c r="E15" s="6">
        <v>567418</v>
      </c>
      <c r="F15" s="6">
        <v>430119</v>
      </c>
      <c r="G15" s="6">
        <v>374719</v>
      </c>
      <c r="H15" s="6">
        <v>359691</v>
      </c>
      <c r="I15" s="6">
        <v>392020</v>
      </c>
      <c r="J15" s="6">
        <v>254117</v>
      </c>
      <c r="K15" s="6">
        <v>149524</v>
      </c>
      <c r="L15" s="6">
        <v>178899</v>
      </c>
      <c r="M15" s="23"/>
      <c r="N15" s="6">
        <v>1244702</v>
      </c>
      <c r="O15" s="6">
        <v>1084563</v>
      </c>
      <c r="P15" s="6">
        <v>742705</v>
      </c>
      <c r="Q15" s="6">
        <v>488609</v>
      </c>
      <c r="R15" s="6">
        <v>297379</v>
      </c>
      <c r="S15" s="6">
        <v>311330</v>
      </c>
      <c r="T15" s="6">
        <v>178660</v>
      </c>
      <c r="U15" s="6">
        <v>237369</v>
      </c>
      <c r="V15" s="6">
        <v>194824</v>
      </c>
      <c r="X15" s="10"/>
      <c r="Y15" s="42"/>
    </row>
    <row r="16" spans="1:25" x14ac:dyDescent="0.25">
      <c r="A16" s="21">
        <v>43160</v>
      </c>
      <c r="B16" s="6">
        <v>1481876</v>
      </c>
      <c r="C16" s="6">
        <v>1310796</v>
      </c>
      <c r="D16" s="6">
        <v>1473956</v>
      </c>
      <c r="E16" s="6">
        <v>565074</v>
      </c>
      <c r="F16" s="6">
        <v>435061</v>
      </c>
      <c r="G16" s="6">
        <v>382204</v>
      </c>
      <c r="H16" s="6">
        <v>357183</v>
      </c>
      <c r="I16" s="6">
        <v>395362</v>
      </c>
      <c r="J16" s="6">
        <v>252814</v>
      </c>
      <c r="K16" s="6">
        <v>148169</v>
      </c>
      <c r="L16" s="6">
        <v>185747</v>
      </c>
      <c r="M16" s="23"/>
      <c r="N16" s="6">
        <v>1224261</v>
      </c>
      <c r="O16" s="6">
        <v>1065529</v>
      </c>
      <c r="P16" s="6">
        <v>739444</v>
      </c>
      <c r="Q16" s="6">
        <v>472291</v>
      </c>
      <c r="R16" s="6">
        <v>293360</v>
      </c>
      <c r="S16" s="6">
        <v>307634</v>
      </c>
      <c r="T16" s="6">
        <v>175904</v>
      </c>
      <c r="U16" s="6">
        <v>236275</v>
      </c>
      <c r="V16" s="6">
        <v>186346</v>
      </c>
      <c r="X16" s="10"/>
      <c r="Y16" s="42"/>
    </row>
    <row r="17" spans="1:25" x14ac:dyDescent="0.25">
      <c r="A17" s="21">
        <v>43191</v>
      </c>
      <c r="B17" s="6">
        <v>1496558</v>
      </c>
      <c r="C17" s="6">
        <v>1288889</v>
      </c>
      <c r="D17" s="6">
        <v>1475870</v>
      </c>
      <c r="E17" s="6">
        <v>567442</v>
      </c>
      <c r="F17" s="6">
        <v>433604</v>
      </c>
      <c r="G17" s="6">
        <v>377159</v>
      </c>
      <c r="H17" s="6">
        <v>346307</v>
      </c>
      <c r="I17" s="6">
        <v>384393</v>
      </c>
      <c r="J17" s="6">
        <v>252192</v>
      </c>
      <c r="K17" s="6">
        <v>142318</v>
      </c>
      <c r="L17" s="6">
        <v>183140</v>
      </c>
      <c r="M17" s="23"/>
      <c r="N17" s="6">
        <v>1253305</v>
      </c>
      <c r="O17" s="6">
        <v>1071323</v>
      </c>
      <c r="P17" s="6">
        <v>734315</v>
      </c>
      <c r="Q17" s="6">
        <v>482844</v>
      </c>
      <c r="R17" s="6">
        <v>291896</v>
      </c>
      <c r="S17" s="6">
        <v>299063</v>
      </c>
      <c r="T17" s="6">
        <v>169889</v>
      </c>
      <c r="U17" s="6">
        <v>226548</v>
      </c>
      <c r="V17" s="6">
        <v>188911</v>
      </c>
      <c r="X17" s="10"/>
      <c r="Y17" s="42"/>
    </row>
    <row r="18" spans="1:25" x14ac:dyDescent="0.25">
      <c r="A18" s="21">
        <v>43221</v>
      </c>
      <c r="B18" s="6">
        <v>1473773</v>
      </c>
      <c r="C18" s="6">
        <v>1277409</v>
      </c>
      <c r="D18" s="6">
        <v>1476169</v>
      </c>
      <c r="E18" s="6">
        <v>564251</v>
      </c>
      <c r="F18" s="6">
        <v>431053</v>
      </c>
      <c r="G18" s="6">
        <v>376650</v>
      </c>
      <c r="H18" s="6">
        <v>340613</v>
      </c>
      <c r="I18" s="6">
        <v>370640</v>
      </c>
      <c r="J18" s="6">
        <v>251793</v>
      </c>
      <c r="K18" s="6">
        <v>140778</v>
      </c>
      <c r="L18" s="6">
        <v>181311</v>
      </c>
      <c r="M18" s="23"/>
      <c r="N18" s="6">
        <v>1272592</v>
      </c>
      <c r="O18" s="6">
        <v>1110637</v>
      </c>
      <c r="P18" s="6">
        <v>772509</v>
      </c>
      <c r="Q18" s="6">
        <v>492435</v>
      </c>
      <c r="R18" s="6">
        <v>303416</v>
      </c>
      <c r="S18" s="6">
        <v>314985</v>
      </c>
      <c r="T18" s="6">
        <v>170775</v>
      </c>
      <c r="U18" s="6">
        <v>223741</v>
      </c>
      <c r="V18" s="6">
        <v>191318</v>
      </c>
      <c r="X18" s="10"/>
      <c r="Y18" s="42"/>
    </row>
    <row r="19" spans="1:25" x14ac:dyDescent="0.25">
      <c r="A19" s="21">
        <v>43252</v>
      </c>
      <c r="B19" s="6">
        <v>1451584</v>
      </c>
      <c r="C19" s="6">
        <v>1264810</v>
      </c>
      <c r="D19" s="6">
        <v>1474383</v>
      </c>
      <c r="E19" s="6">
        <v>562523</v>
      </c>
      <c r="F19" s="6">
        <v>428034</v>
      </c>
      <c r="G19" s="6">
        <v>370613</v>
      </c>
      <c r="H19" s="6">
        <v>338575</v>
      </c>
      <c r="I19" s="6">
        <v>364448</v>
      </c>
      <c r="J19" s="6">
        <v>248234</v>
      </c>
      <c r="K19" s="6">
        <v>138082</v>
      </c>
      <c r="L19" s="6">
        <v>183319</v>
      </c>
      <c r="M19" s="23"/>
      <c r="N19" s="6">
        <v>1224119</v>
      </c>
      <c r="O19" s="6">
        <v>1056916</v>
      </c>
      <c r="P19" s="6">
        <v>721808</v>
      </c>
      <c r="Q19" s="6">
        <v>475976</v>
      </c>
      <c r="R19" s="6">
        <v>288484</v>
      </c>
      <c r="S19" s="6">
        <v>295294</v>
      </c>
      <c r="T19" s="6">
        <v>166317</v>
      </c>
      <c r="U19" s="6">
        <v>220684</v>
      </c>
      <c r="V19" s="6">
        <v>183784</v>
      </c>
      <c r="X19" s="10"/>
      <c r="Y19" s="42"/>
    </row>
    <row r="20" spans="1:25" x14ac:dyDescent="0.25">
      <c r="A20" s="21">
        <v>43282</v>
      </c>
      <c r="B20" s="6">
        <v>1432423</v>
      </c>
      <c r="C20" s="6">
        <v>1265693</v>
      </c>
      <c r="D20" s="6">
        <v>1473632</v>
      </c>
      <c r="E20" s="6">
        <v>554761</v>
      </c>
      <c r="F20" s="6">
        <v>430660</v>
      </c>
      <c r="G20" s="6">
        <v>374535</v>
      </c>
      <c r="H20" s="6">
        <v>339303</v>
      </c>
      <c r="I20" s="6">
        <v>356583</v>
      </c>
      <c r="J20" s="6">
        <v>243940</v>
      </c>
      <c r="K20" s="6">
        <v>137839</v>
      </c>
      <c r="L20" s="6">
        <v>179010</v>
      </c>
      <c r="M20" s="23"/>
      <c r="N20" s="6">
        <v>1220570</v>
      </c>
      <c r="O20" s="6">
        <v>1071046</v>
      </c>
      <c r="P20" s="6">
        <v>726418</v>
      </c>
      <c r="Q20" s="6">
        <v>468719</v>
      </c>
      <c r="R20" s="6">
        <v>293454</v>
      </c>
      <c r="S20" s="6">
        <v>297751</v>
      </c>
      <c r="T20" s="6">
        <v>169340</v>
      </c>
      <c r="U20" s="6">
        <v>222464</v>
      </c>
      <c r="V20" s="6">
        <v>183465</v>
      </c>
      <c r="X20" s="10"/>
      <c r="Y20" s="42"/>
    </row>
    <row r="21" spans="1:25" x14ac:dyDescent="0.25">
      <c r="A21" s="21">
        <v>43313</v>
      </c>
      <c r="B21" s="6">
        <v>1447959</v>
      </c>
      <c r="C21" s="6">
        <v>1270418</v>
      </c>
      <c r="D21" s="6">
        <v>1453926</v>
      </c>
      <c r="E21" s="6">
        <v>558457</v>
      </c>
      <c r="F21" s="6">
        <v>427668</v>
      </c>
      <c r="G21" s="6">
        <v>370929</v>
      </c>
      <c r="H21" s="6">
        <v>338843</v>
      </c>
      <c r="I21" s="6">
        <v>361202</v>
      </c>
      <c r="J21" s="6">
        <v>244060</v>
      </c>
      <c r="K21" s="6">
        <v>134943</v>
      </c>
      <c r="L21" s="6">
        <v>175441</v>
      </c>
      <c r="M21" s="23"/>
      <c r="N21" s="6">
        <v>1233369</v>
      </c>
      <c r="O21" s="6">
        <v>1065958</v>
      </c>
      <c r="P21" s="6">
        <v>722197</v>
      </c>
      <c r="Q21" s="6">
        <v>465811</v>
      </c>
      <c r="R21" s="6">
        <v>291190</v>
      </c>
      <c r="S21" s="6">
        <v>299222</v>
      </c>
      <c r="T21" s="6">
        <v>165840</v>
      </c>
      <c r="U21" s="6">
        <v>222944</v>
      </c>
      <c r="V21" s="6">
        <v>183761</v>
      </c>
      <c r="X21" s="10"/>
      <c r="Y21" s="42"/>
    </row>
    <row r="22" spans="1:25" x14ac:dyDescent="0.25">
      <c r="A22" s="21">
        <v>43344</v>
      </c>
      <c r="B22" s="6">
        <v>1416886</v>
      </c>
      <c r="C22" s="6">
        <v>1252144</v>
      </c>
      <c r="D22" s="6">
        <v>1453596</v>
      </c>
      <c r="E22" s="6">
        <v>546201</v>
      </c>
      <c r="F22" s="6">
        <v>424876</v>
      </c>
      <c r="G22" s="6">
        <v>363002</v>
      </c>
      <c r="H22" s="6">
        <v>333460</v>
      </c>
      <c r="I22" s="6">
        <v>355918</v>
      </c>
      <c r="J22" s="6">
        <v>242408</v>
      </c>
      <c r="K22" s="6">
        <v>135742</v>
      </c>
      <c r="L22" s="6">
        <v>182523</v>
      </c>
      <c r="M22" s="23"/>
      <c r="N22" s="6">
        <v>1208596</v>
      </c>
      <c r="O22" s="6">
        <v>1051489</v>
      </c>
      <c r="P22" s="6">
        <v>719765</v>
      </c>
      <c r="Q22" s="6">
        <v>455863</v>
      </c>
      <c r="R22" s="6">
        <v>284971</v>
      </c>
      <c r="S22" s="6">
        <v>288440</v>
      </c>
      <c r="T22" s="6">
        <v>163417</v>
      </c>
      <c r="U22" s="6">
        <v>219814</v>
      </c>
      <c r="V22" s="6">
        <v>177446</v>
      </c>
      <c r="X22" s="10"/>
      <c r="Y22" s="42"/>
    </row>
    <row r="23" spans="1:25" x14ac:dyDescent="0.25">
      <c r="A23" s="21">
        <v>43374</v>
      </c>
      <c r="B23" s="6">
        <v>1404972</v>
      </c>
      <c r="C23" s="6">
        <v>1228002</v>
      </c>
      <c r="D23" s="6">
        <v>1452609</v>
      </c>
      <c r="E23" s="6">
        <v>533531</v>
      </c>
      <c r="F23" s="6">
        <v>421009</v>
      </c>
      <c r="G23" s="6">
        <v>360117</v>
      </c>
      <c r="H23" s="6">
        <v>327011</v>
      </c>
      <c r="I23" s="6">
        <v>346545</v>
      </c>
      <c r="J23" s="6">
        <v>239443</v>
      </c>
      <c r="K23" s="6">
        <v>135330</v>
      </c>
      <c r="L23" s="6">
        <v>181205</v>
      </c>
      <c r="M23" s="23"/>
      <c r="N23" s="6">
        <v>1202128</v>
      </c>
      <c r="O23" s="6">
        <v>1038743</v>
      </c>
      <c r="P23" s="6">
        <v>722886</v>
      </c>
      <c r="Q23" s="6">
        <v>451736</v>
      </c>
      <c r="R23" s="6">
        <v>283691</v>
      </c>
      <c r="S23" s="6">
        <v>284482</v>
      </c>
      <c r="T23" s="6">
        <v>167821</v>
      </c>
      <c r="U23" s="6">
        <v>213368</v>
      </c>
      <c r="V23" s="6">
        <v>176008</v>
      </c>
      <c r="W23" s="6"/>
      <c r="X23" s="10"/>
      <c r="Y23" s="42"/>
    </row>
    <row r="24" spans="1:25" x14ac:dyDescent="0.25">
      <c r="A24" s="21">
        <v>43405</v>
      </c>
      <c r="B24" s="6">
        <v>1403779</v>
      </c>
      <c r="C24" s="6">
        <v>1222611</v>
      </c>
      <c r="D24" s="6">
        <v>1451399</v>
      </c>
      <c r="E24" s="6">
        <v>519224</v>
      </c>
      <c r="F24" s="6">
        <v>415577</v>
      </c>
      <c r="G24" s="6">
        <v>359110</v>
      </c>
      <c r="H24" s="6">
        <v>322798</v>
      </c>
      <c r="I24" s="6">
        <v>340816</v>
      </c>
      <c r="J24" s="6">
        <v>238771</v>
      </c>
      <c r="K24" s="6">
        <v>136834</v>
      </c>
      <c r="L24" s="6">
        <v>177196</v>
      </c>
      <c r="M24" s="23"/>
      <c r="N24" s="6">
        <v>1187848</v>
      </c>
      <c r="O24" s="6">
        <v>1028736</v>
      </c>
      <c r="P24" s="6">
        <v>727079</v>
      </c>
      <c r="Q24" s="6">
        <v>434436</v>
      </c>
      <c r="R24" s="6">
        <v>283751</v>
      </c>
      <c r="S24" s="6">
        <v>280404</v>
      </c>
      <c r="T24" s="6">
        <v>165868</v>
      </c>
      <c r="U24" s="6">
        <v>205702</v>
      </c>
      <c r="V24" s="6">
        <v>168690</v>
      </c>
      <c r="W24" s="6"/>
      <c r="X24" s="10"/>
      <c r="Y24" s="42"/>
    </row>
    <row r="25" spans="1:25" x14ac:dyDescent="0.25">
      <c r="A25" s="30">
        <v>43435</v>
      </c>
      <c r="B25" s="31">
        <v>1396417</v>
      </c>
      <c r="C25" s="31">
        <v>1223410</v>
      </c>
      <c r="D25" s="31">
        <v>1452061</v>
      </c>
      <c r="E25" s="31">
        <v>514926</v>
      </c>
      <c r="F25" s="31">
        <v>417368</v>
      </c>
      <c r="G25" s="31">
        <v>363183</v>
      </c>
      <c r="H25" s="31">
        <v>320602</v>
      </c>
      <c r="I25" s="31">
        <v>332868</v>
      </c>
      <c r="J25" s="31">
        <v>236339</v>
      </c>
      <c r="K25" s="31">
        <v>140497</v>
      </c>
      <c r="L25" s="31">
        <v>180915</v>
      </c>
      <c r="M25" s="33"/>
      <c r="N25" s="31">
        <v>1168831</v>
      </c>
      <c r="O25" s="31">
        <v>1010578</v>
      </c>
      <c r="P25" s="31">
        <v>710665</v>
      </c>
      <c r="Q25" s="31">
        <v>426992</v>
      </c>
      <c r="R25" s="31">
        <v>281025</v>
      </c>
      <c r="S25" s="31">
        <v>278545</v>
      </c>
      <c r="T25" s="31">
        <v>166574</v>
      </c>
      <c r="U25" s="31">
        <v>205393</v>
      </c>
      <c r="V25" s="31">
        <v>163546</v>
      </c>
      <c r="W25" s="6"/>
      <c r="X25" s="10"/>
      <c r="Y25" s="42"/>
    </row>
    <row r="26" spans="1:25" x14ac:dyDescent="0.25">
      <c r="A26" s="22">
        <v>43466</v>
      </c>
      <c r="B26" s="6">
        <v>1410896</v>
      </c>
      <c r="C26" s="6">
        <v>1246568</v>
      </c>
      <c r="D26" s="6">
        <v>1426050</v>
      </c>
      <c r="E26" s="6">
        <v>508705</v>
      </c>
      <c r="F26" s="6">
        <v>417298</v>
      </c>
      <c r="G26" s="6">
        <v>360345</v>
      </c>
      <c r="H26" s="6">
        <v>321146</v>
      </c>
      <c r="I26" s="6">
        <v>329971</v>
      </c>
      <c r="J26" s="6">
        <v>233868</v>
      </c>
      <c r="K26" s="6">
        <v>141460</v>
      </c>
      <c r="L26" s="6">
        <v>180053</v>
      </c>
      <c r="M26" s="23"/>
      <c r="N26" s="6">
        <v>1178687</v>
      </c>
      <c r="O26" s="6">
        <v>1032870</v>
      </c>
      <c r="P26" s="6">
        <v>712291</v>
      </c>
      <c r="Q26" s="6">
        <v>431419</v>
      </c>
      <c r="R26" s="6">
        <v>278558</v>
      </c>
      <c r="S26" s="6">
        <v>280684</v>
      </c>
      <c r="T26" s="6">
        <v>163694</v>
      </c>
      <c r="U26" s="6">
        <v>201969</v>
      </c>
      <c r="V26" s="6">
        <v>159836</v>
      </c>
      <c r="X26" s="10"/>
      <c r="Y26" s="42"/>
    </row>
    <row r="27" spans="1:25" x14ac:dyDescent="0.25">
      <c r="A27" s="22">
        <v>43497</v>
      </c>
      <c r="B27" s="6">
        <v>1362205</v>
      </c>
      <c r="C27" s="6">
        <v>1186594</v>
      </c>
      <c r="D27" s="6">
        <v>1426261</v>
      </c>
      <c r="E27" s="6">
        <v>493614</v>
      </c>
      <c r="F27" s="6">
        <v>405558</v>
      </c>
      <c r="G27" s="6">
        <v>345618</v>
      </c>
      <c r="H27" s="6">
        <v>315142</v>
      </c>
      <c r="I27" s="6">
        <v>322885</v>
      </c>
      <c r="J27" s="6">
        <v>232084</v>
      </c>
      <c r="K27" s="6">
        <v>133497</v>
      </c>
      <c r="L27" s="6">
        <v>171459</v>
      </c>
      <c r="M27" s="23"/>
      <c r="N27" s="6">
        <v>1153690</v>
      </c>
      <c r="O27" s="6">
        <v>1016438</v>
      </c>
      <c r="P27" s="6">
        <v>707917</v>
      </c>
      <c r="Q27" s="6">
        <v>411227</v>
      </c>
      <c r="R27" s="6">
        <v>271872</v>
      </c>
      <c r="S27" s="6">
        <v>272259</v>
      </c>
      <c r="T27" s="6">
        <v>161984</v>
      </c>
      <c r="U27" s="6">
        <v>199091</v>
      </c>
      <c r="V27" s="6">
        <v>156696</v>
      </c>
      <c r="X27" s="10"/>
      <c r="Y27" s="42"/>
    </row>
    <row r="28" spans="1:25" x14ac:dyDescent="0.25">
      <c r="A28" s="22">
        <v>43525</v>
      </c>
      <c r="B28" s="6">
        <v>1358945</v>
      </c>
      <c r="C28" s="6">
        <v>1186689</v>
      </c>
      <c r="D28" s="6">
        <v>1427127</v>
      </c>
      <c r="E28" s="6">
        <v>497699</v>
      </c>
      <c r="F28" s="6">
        <v>405013</v>
      </c>
      <c r="G28" s="6">
        <v>342596</v>
      </c>
      <c r="H28" s="6">
        <v>314516</v>
      </c>
      <c r="I28" s="6">
        <v>326360</v>
      </c>
      <c r="J28" s="6">
        <v>231256</v>
      </c>
      <c r="K28" s="6">
        <v>134443</v>
      </c>
      <c r="L28" s="6">
        <v>174224</v>
      </c>
      <c r="M28" s="23"/>
      <c r="N28" s="6">
        <v>1136412</v>
      </c>
      <c r="O28" s="6">
        <v>1006177</v>
      </c>
      <c r="P28" s="6">
        <v>711872</v>
      </c>
      <c r="Q28" s="6">
        <v>407690</v>
      </c>
      <c r="R28" s="6">
        <v>268238</v>
      </c>
      <c r="S28" s="6">
        <v>271117</v>
      </c>
      <c r="T28" s="6">
        <v>163814</v>
      </c>
      <c r="U28" s="6">
        <v>194007</v>
      </c>
      <c r="V28" s="6">
        <v>153073</v>
      </c>
      <c r="X28" s="10"/>
      <c r="Y28" s="42"/>
    </row>
    <row r="29" spans="1:25" x14ac:dyDescent="0.25">
      <c r="A29" s="22">
        <v>43556</v>
      </c>
      <c r="B29" s="6">
        <v>1371194</v>
      </c>
      <c r="C29" s="6">
        <v>1199764</v>
      </c>
      <c r="D29" s="6">
        <v>1427219</v>
      </c>
      <c r="E29" s="6">
        <v>499817</v>
      </c>
      <c r="F29" s="6">
        <v>406279</v>
      </c>
      <c r="G29" s="6">
        <v>335742</v>
      </c>
      <c r="H29" s="6">
        <v>312775</v>
      </c>
      <c r="I29" s="6">
        <v>321482</v>
      </c>
      <c r="J29" s="6">
        <v>230827</v>
      </c>
      <c r="K29" s="6">
        <v>134567</v>
      </c>
      <c r="L29" s="6">
        <v>168548</v>
      </c>
      <c r="M29" s="23"/>
      <c r="N29" s="6">
        <v>1137105</v>
      </c>
      <c r="O29" s="6">
        <v>997551</v>
      </c>
      <c r="P29" s="6">
        <v>707597</v>
      </c>
      <c r="Q29" s="6">
        <v>403175</v>
      </c>
      <c r="R29" s="6">
        <v>262781</v>
      </c>
      <c r="S29" s="6">
        <v>268045</v>
      </c>
      <c r="T29" s="6">
        <v>159765</v>
      </c>
      <c r="U29" s="6">
        <v>189448</v>
      </c>
      <c r="V29" s="6">
        <v>157640</v>
      </c>
      <c r="X29" s="10"/>
      <c r="Y29" s="42"/>
    </row>
    <row r="30" spans="1:25" x14ac:dyDescent="0.25">
      <c r="A30" s="22">
        <v>43586</v>
      </c>
      <c r="B30" s="6">
        <v>1302951</v>
      </c>
      <c r="C30" s="6">
        <v>1181023</v>
      </c>
      <c r="D30" s="6">
        <v>1425996</v>
      </c>
      <c r="E30" s="6">
        <v>494836</v>
      </c>
      <c r="F30" s="6">
        <v>401361</v>
      </c>
      <c r="G30" s="6">
        <v>330254</v>
      </c>
      <c r="H30" s="6">
        <v>308581</v>
      </c>
      <c r="I30" s="6">
        <v>313743</v>
      </c>
      <c r="J30" s="6">
        <v>229791</v>
      </c>
      <c r="K30" s="6">
        <v>132793</v>
      </c>
      <c r="L30" s="6">
        <v>169119</v>
      </c>
      <c r="M30" s="23"/>
      <c r="N30" s="6">
        <v>1074046</v>
      </c>
      <c r="O30" s="6">
        <v>984582</v>
      </c>
      <c r="P30" s="6">
        <v>704064</v>
      </c>
      <c r="Q30" s="6">
        <v>406326</v>
      </c>
      <c r="R30" s="6">
        <v>260661</v>
      </c>
      <c r="S30" s="6">
        <v>266702</v>
      </c>
      <c r="T30" s="6">
        <v>158426</v>
      </c>
      <c r="U30" s="6">
        <v>184299</v>
      </c>
      <c r="V30" s="6">
        <v>154524</v>
      </c>
      <c r="X30" s="10"/>
      <c r="Y30" s="42"/>
    </row>
    <row r="31" spans="1:25" x14ac:dyDescent="0.25">
      <c r="A31" s="22">
        <v>43617</v>
      </c>
      <c r="B31" s="6">
        <v>1277947</v>
      </c>
      <c r="C31" s="6">
        <v>1175653</v>
      </c>
      <c r="D31" s="6">
        <v>1424232</v>
      </c>
      <c r="E31" s="6">
        <v>488829</v>
      </c>
      <c r="F31" s="6">
        <v>399672</v>
      </c>
      <c r="G31" s="6">
        <v>327345</v>
      </c>
      <c r="H31" s="6">
        <v>307662</v>
      </c>
      <c r="I31" s="6">
        <v>310246</v>
      </c>
      <c r="J31" s="6">
        <v>228801</v>
      </c>
      <c r="K31" s="6">
        <v>132821</v>
      </c>
      <c r="L31" s="6">
        <v>175512</v>
      </c>
      <c r="M31" s="23"/>
      <c r="N31" s="6">
        <v>1066147</v>
      </c>
      <c r="O31" s="6">
        <v>986385</v>
      </c>
      <c r="P31" s="6">
        <v>686819</v>
      </c>
      <c r="Q31" s="6">
        <v>403350</v>
      </c>
      <c r="R31" s="6">
        <v>258394</v>
      </c>
      <c r="S31" s="6">
        <v>268096</v>
      </c>
      <c r="T31" s="6">
        <v>159568</v>
      </c>
      <c r="U31" s="6">
        <v>184914</v>
      </c>
      <c r="V31" s="6">
        <v>151523</v>
      </c>
      <c r="X31" s="10"/>
      <c r="Y31" s="42"/>
    </row>
    <row r="32" spans="1:25" x14ac:dyDescent="0.25">
      <c r="A32" s="22">
        <v>43647</v>
      </c>
      <c r="B32" s="6">
        <v>1265990</v>
      </c>
      <c r="C32" s="6">
        <v>1164319</v>
      </c>
      <c r="D32" s="6">
        <v>1424168</v>
      </c>
      <c r="E32" s="6">
        <v>483120</v>
      </c>
      <c r="F32" s="6">
        <v>376975</v>
      </c>
      <c r="G32" s="6">
        <v>327879</v>
      </c>
      <c r="H32" s="6">
        <v>306119</v>
      </c>
      <c r="I32" s="6">
        <v>305069</v>
      </c>
      <c r="J32" s="6">
        <v>229074</v>
      </c>
      <c r="K32" s="6">
        <v>130484</v>
      </c>
      <c r="L32" s="6">
        <v>166663</v>
      </c>
      <c r="M32" s="23"/>
      <c r="N32" s="6">
        <v>1067861</v>
      </c>
      <c r="O32" s="6">
        <v>978062</v>
      </c>
      <c r="P32" s="6">
        <v>649908</v>
      </c>
      <c r="Q32" s="6">
        <v>399042</v>
      </c>
      <c r="R32" s="6">
        <v>257034</v>
      </c>
      <c r="S32" s="6">
        <v>267268</v>
      </c>
      <c r="T32" s="6">
        <v>157553</v>
      </c>
      <c r="U32" s="6">
        <v>183127</v>
      </c>
      <c r="V32" s="6">
        <v>150661</v>
      </c>
      <c r="X32" s="10"/>
      <c r="Y32" s="42"/>
    </row>
    <row r="33" spans="1:25" x14ac:dyDescent="0.25">
      <c r="A33" s="22">
        <v>43678</v>
      </c>
      <c r="B33" s="6">
        <v>1268839</v>
      </c>
      <c r="C33" s="6">
        <v>1164025</v>
      </c>
      <c r="D33" s="6">
        <v>1402836</v>
      </c>
      <c r="E33" s="6">
        <v>482194</v>
      </c>
      <c r="F33" s="6">
        <v>371559</v>
      </c>
      <c r="G33" s="6">
        <v>315270</v>
      </c>
      <c r="H33" s="6">
        <v>305629</v>
      </c>
      <c r="I33" s="6">
        <v>303425</v>
      </c>
      <c r="J33" s="6">
        <v>228754</v>
      </c>
      <c r="K33" s="6">
        <v>128265</v>
      </c>
      <c r="L33" s="6">
        <v>162972</v>
      </c>
      <c r="M33" s="23"/>
      <c r="N33" s="6">
        <v>1081726</v>
      </c>
      <c r="O33" s="6">
        <v>979169</v>
      </c>
      <c r="P33" s="6">
        <v>655103</v>
      </c>
      <c r="Q33" s="6">
        <v>395932</v>
      </c>
      <c r="R33" s="6">
        <v>249425</v>
      </c>
      <c r="S33" s="6">
        <v>265699</v>
      </c>
      <c r="T33" s="6">
        <v>155465</v>
      </c>
      <c r="U33" s="6">
        <v>180923</v>
      </c>
      <c r="V33" s="6">
        <v>150437</v>
      </c>
      <c r="X33" s="10"/>
      <c r="Y33" s="42"/>
    </row>
    <row r="34" spans="1:25" x14ac:dyDescent="0.25">
      <c r="A34" s="22">
        <v>43709</v>
      </c>
      <c r="B34" s="6">
        <v>1240959</v>
      </c>
      <c r="C34" s="6">
        <v>1166500</v>
      </c>
      <c r="D34" s="6">
        <v>1415071</v>
      </c>
      <c r="E34" s="6">
        <v>474055</v>
      </c>
      <c r="F34" s="6">
        <v>372812</v>
      </c>
      <c r="G34" s="6">
        <v>310586</v>
      </c>
      <c r="H34" s="6">
        <v>303243</v>
      </c>
      <c r="I34" s="6">
        <v>296473</v>
      </c>
      <c r="J34" s="6">
        <v>225496</v>
      </c>
      <c r="K34" s="6">
        <v>130496</v>
      </c>
      <c r="L34" s="6">
        <v>169127</v>
      </c>
      <c r="M34" s="23"/>
      <c r="N34" s="6">
        <v>1052465</v>
      </c>
      <c r="O34" s="6">
        <v>969894</v>
      </c>
      <c r="P34" s="6">
        <v>659699</v>
      </c>
      <c r="Q34" s="6">
        <v>386004</v>
      </c>
      <c r="R34" s="6">
        <v>244351</v>
      </c>
      <c r="S34" s="6">
        <v>262070</v>
      </c>
      <c r="T34" s="6">
        <v>159780</v>
      </c>
      <c r="U34" s="6">
        <v>176949</v>
      </c>
      <c r="V34" s="6">
        <v>145547</v>
      </c>
      <c r="X34" s="10"/>
      <c r="Y34" s="42"/>
    </row>
    <row r="35" spans="1:25" x14ac:dyDescent="0.25">
      <c r="A35" s="22">
        <v>43739</v>
      </c>
      <c r="B35" s="6">
        <v>1223771</v>
      </c>
      <c r="C35" s="6">
        <v>1136247</v>
      </c>
      <c r="D35" s="6">
        <v>1420796</v>
      </c>
      <c r="E35" s="6">
        <v>463256</v>
      </c>
      <c r="F35" s="6">
        <v>367074</v>
      </c>
      <c r="G35" s="6">
        <v>308015</v>
      </c>
      <c r="H35" s="6">
        <v>302690</v>
      </c>
      <c r="I35" s="6">
        <v>292395</v>
      </c>
      <c r="J35" s="6">
        <v>221083</v>
      </c>
      <c r="K35" s="6">
        <v>128492</v>
      </c>
      <c r="L35" s="6">
        <v>168958</v>
      </c>
      <c r="M35" s="23"/>
      <c r="N35" s="6">
        <v>1042909</v>
      </c>
      <c r="O35" s="6">
        <v>959671</v>
      </c>
      <c r="P35" s="6">
        <v>655618</v>
      </c>
      <c r="Q35" s="6">
        <v>378239</v>
      </c>
      <c r="R35" s="6">
        <v>246797</v>
      </c>
      <c r="S35" s="6">
        <v>260823</v>
      </c>
      <c r="T35" s="6">
        <v>160068</v>
      </c>
      <c r="U35" s="6">
        <v>174309</v>
      </c>
      <c r="V35" s="6">
        <v>144832</v>
      </c>
      <c r="X35" s="10"/>
      <c r="Y35" s="42"/>
    </row>
    <row r="36" spans="1:25" x14ac:dyDescent="0.25">
      <c r="A36" s="22">
        <v>43770</v>
      </c>
      <c r="B36" s="6">
        <v>1217029</v>
      </c>
      <c r="C36" s="6">
        <v>1133268</v>
      </c>
      <c r="D36" s="6">
        <v>1421309</v>
      </c>
      <c r="E36" s="6">
        <v>454685</v>
      </c>
      <c r="F36" s="6">
        <v>364936</v>
      </c>
      <c r="G36" s="6">
        <v>309167</v>
      </c>
      <c r="H36" s="6">
        <v>297920</v>
      </c>
      <c r="I36" s="6">
        <v>288819</v>
      </c>
      <c r="J36" s="6">
        <v>220229</v>
      </c>
      <c r="K36" s="6">
        <v>129053</v>
      </c>
      <c r="L36" s="6">
        <v>163324</v>
      </c>
      <c r="M36" s="23"/>
      <c r="N36" s="6">
        <v>1032959</v>
      </c>
      <c r="O36" s="6">
        <v>966299</v>
      </c>
      <c r="P36" s="6">
        <v>653340</v>
      </c>
      <c r="Q36" s="6">
        <v>371540</v>
      </c>
      <c r="R36" s="6">
        <v>246910</v>
      </c>
      <c r="S36" s="6">
        <v>258856</v>
      </c>
      <c r="T36" s="6">
        <v>160363</v>
      </c>
      <c r="U36" s="6">
        <v>171713</v>
      </c>
      <c r="V36" s="6">
        <v>143517</v>
      </c>
      <c r="X36" s="10"/>
      <c r="Y36" s="42"/>
    </row>
    <row r="37" spans="1:25" x14ac:dyDescent="0.25">
      <c r="A37" s="30">
        <v>43800</v>
      </c>
      <c r="B37" s="31">
        <v>1215852</v>
      </c>
      <c r="C37" s="31">
        <v>1141178</v>
      </c>
      <c r="D37" s="31">
        <v>1422283</v>
      </c>
      <c r="E37" s="31">
        <v>451386</v>
      </c>
      <c r="F37" s="31">
        <v>370005</v>
      </c>
      <c r="G37" s="31">
        <v>317817</v>
      </c>
      <c r="H37" s="31">
        <v>295079</v>
      </c>
      <c r="I37" s="31">
        <v>282723</v>
      </c>
      <c r="J37" s="31">
        <v>217760</v>
      </c>
      <c r="K37" s="31">
        <v>133412</v>
      </c>
      <c r="L37" s="31">
        <v>162429</v>
      </c>
      <c r="M37" s="33"/>
      <c r="N37" s="31">
        <v>1026341</v>
      </c>
      <c r="O37" s="31">
        <v>954497</v>
      </c>
      <c r="P37" s="31">
        <v>648812</v>
      </c>
      <c r="Q37" s="31">
        <v>366420</v>
      </c>
      <c r="R37" s="31">
        <v>248288</v>
      </c>
      <c r="S37" s="31">
        <v>255087</v>
      </c>
      <c r="T37" s="31">
        <v>163449</v>
      </c>
      <c r="U37" s="31">
        <v>167601</v>
      </c>
      <c r="V37" s="31">
        <v>142563</v>
      </c>
      <c r="X37" s="10"/>
      <c r="Y37" s="42"/>
    </row>
    <row r="38" spans="1:25" x14ac:dyDescent="0.25">
      <c r="A38" s="22">
        <v>43831</v>
      </c>
      <c r="B38" s="6">
        <v>1250634</v>
      </c>
      <c r="C38" s="6">
        <v>1169241</v>
      </c>
      <c r="D38" s="6">
        <v>1426535</v>
      </c>
      <c r="E38" s="6">
        <v>451466</v>
      </c>
      <c r="F38" s="6">
        <v>368929</v>
      </c>
      <c r="G38" s="26">
        <v>316730.60984261916</v>
      </c>
      <c r="H38" s="6">
        <v>296079</v>
      </c>
      <c r="I38" s="6">
        <v>277237</v>
      </c>
      <c r="J38" s="6">
        <v>217182</v>
      </c>
      <c r="K38" s="6">
        <v>132341</v>
      </c>
      <c r="L38" s="6">
        <v>157982</v>
      </c>
      <c r="M38" s="23"/>
      <c r="N38" s="6">
        <v>1042193</v>
      </c>
      <c r="O38" s="6">
        <v>967043</v>
      </c>
      <c r="P38" s="6">
        <v>645108</v>
      </c>
      <c r="Q38" s="6">
        <v>367244</v>
      </c>
      <c r="R38" s="26">
        <v>245595.78647803806</v>
      </c>
      <c r="S38" s="6">
        <v>252733</v>
      </c>
      <c r="T38" s="6">
        <v>156217</v>
      </c>
      <c r="U38" s="6">
        <v>162345</v>
      </c>
      <c r="V38" s="6">
        <v>139698</v>
      </c>
      <c r="X38" s="10"/>
      <c r="Y38" s="42"/>
    </row>
    <row r="39" spans="1:25" x14ac:dyDescent="0.25">
      <c r="A39" s="22">
        <v>43862</v>
      </c>
      <c r="B39" s="6">
        <v>1206595</v>
      </c>
      <c r="C39" s="6">
        <v>1134184</v>
      </c>
      <c r="D39" s="6">
        <v>1419614</v>
      </c>
      <c r="E39" s="6">
        <v>441934</v>
      </c>
      <c r="F39" s="6">
        <v>359960</v>
      </c>
      <c r="G39" s="26">
        <v>308962.46925732464</v>
      </c>
      <c r="H39" s="6">
        <v>289679</v>
      </c>
      <c r="I39" s="6">
        <v>274808</v>
      </c>
      <c r="J39" s="6">
        <v>215932</v>
      </c>
      <c r="K39" s="6">
        <v>126879</v>
      </c>
      <c r="L39" s="6">
        <v>155009</v>
      </c>
      <c r="M39" s="23"/>
      <c r="N39" s="6">
        <v>1022485</v>
      </c>
      <c r="O39" s="6">
        <v>962084</v>
      </c>
      <c r="P39" s="6">
        <v>633567</v>
      </c>
      <c r="Q39" s="6">
        <v>356621</v>
      </c>
      <c r="R39" s="26">
        <v>240774.47813206122</v>
      </c>
      <c r="S39" s="6">
        <v>245629</v>
      </c>
      <c r="T39" s="6">
        <v>155021</v>
      </c>
      <c r="U39" s="6">
        <v>158101</v>
      </c>
      <c r="V39" s="6">
        <v>137275</v>
      </c>
      <c r="X39" s="10"/>
      <c r="Y39" s="42"/>
    </row>
    <row r="40" spans="1:25" x14ac:dyDescent="0.25">
      <c r="A40" s="22">
        <v>43891</v>
      </c>
      <c r="B40" s="6">
        <v>1210915</v>
      </c>
      <c r="C40" s="6">
        <v>1132908</v>
      </c>
      <c r="D40" s="6">
        <v>1326213</v>
      </c>
      <c r="E40" s="6">
        <v>442610</v>
      </c>
      <c r="F40" s="6">
        <v>365880</v>
      </c>
      <c r="G40" s="26">
        <v>305665.77144621545</v>
      </c>
      <c r="H40" s="6">
        <v>289393</v>
      </c>
      <c r="I40" s="6">
        <v>276453</v>
      </c>
      <c r="J40" s="6">
        <v>215640</v>
      </c>
      <c r="K40" s="6">
        <v>129961</v>
      </c>
      <c r="L40" s="6">
        <v>146373</v>
      </c>
      <c r="M40" s="23"/>
      <c r="N40" s="6">
        <v>1013777</v>
      </c>
      <c r="O40" s="6">
        <v>952914</v>
      </c>
      <c r="P40" s="6">
        <v>647622</v>
      </c>
      <c r="Q40" s="6">
        <v>354375</v>
      </c>
      <c r="R40" s="26">
        <v>242070.38210013186</v>
      </c>
      <c r="S40" s="6">
        <v>252118</v>
      </c>
      <c r="T40" s="6">
        <v>156174</v>
      </c>
      <c r="U40" s="6">
        <v>163695</v>
      </c>
      <c r="V40" s="6">
        <v>134931</v>
      </c>
      <c r="X40" s="10"/>
      <c r="Y40" s="42"/>
    </row>
    <row r="41" spans="1:25" x14ac:dyDescent="0.25">
      <c r="A41" s="22">
        <v>43922</v>
      </c>
      <c r="B41" s="75">
        <v>971154.64343934378</v>
      </c>
      <c r="C41" s="61">
        <v>944981</v>
      </c>
      <c r="D41" s="61">
        <v>398787</v>
      </c>
      <c r="E41" s="61">
        <v>363082</v>
      </c>
      <c r="F41" s="75">
        <v>280401.50365551707</v>
      </c>
      <c r="G41" s="34">
        <v>230558.76844220411</v>
      </c>
      <c r="H41" s="61">
        <v>234373</v>
      </c>
      <c r="I41" s="61">
        <v>219275</v>
      </c>
      <c r="J41" s="61">
        <v>134553</v>
      </c>
      <c r="K41" s="61">
        <v>106003</v>
      </c>
      <c r="L41" s="62">
        <v>88756</v>
      </c>
      <c r="M41" s="23"/>
      <c r="N41" s="75">
        <v>779707.96200553363</v>
      </c>
      <c r="O41" s="61">
        <v>836743</v>
      </c>
      <c r="P41" s="75">
        <v>552467.60651441221</v>
      </c>
      <c r="Q41" s="61">
        <v>303747</v>
      </c>
      <c r="R41" s="34">
        <v>208944.82900976873</v>
      </c>
      <c r="S41" s="61">
        <v>217915</v>
      </c>
      <c r="T41" s="61">
        <v>129415</v>
      </c>
      <c r="U41" s="61">
        <v>144251</v>
      </c>
      <c r="V41" s="62">
        <v>118026</v>
      </c>
      <c r="X41" s="10"/>
      <c r="Y41" s="42"/>
    </row>
    <row r="42" spans="1:25" x14ac:dyDescent="0.25">
      <c r="A42" s="22">
        <v>43952</v>
      </c>
      <c r="B42" s="76">
        <v>954732.15475348209</v>
      </c>
      <c r="C42" s="6">
        <v>979836</v>
      </c>
      <c r="D42" s="6">
        <v>317580</v>
      </c>
      <c r="E42" s="6">
        <v>371902</v>
      </c>
      <c r="F42" s="77">
        <v>276194.70542673091</v>
      </c>
      <c r="G42" s="26">
        <v>225778.30098035175</v>
      </c>
      <c r="H42" s="6">
        <v>241383</v>
      </c>
      <c r="I42" s="6">
        <v>223727</v>
      </c>
      <c r="J42" s="6">
        <v>137235</v>
      </c>
      <c r="K42" s="6">
        <v>110538</v>
      </c>
      <c r="L42" s="6">
        <v>79038</v>
      </c>
      <c r="M42" s="23"/>
      <c r="N42" s="76">
        <v>879018.89389656077</v>
      </c>
      <c r="O42" s="6">
        <v>878467</v>
      </c>
      <c r="P42" s="76">
        <v>582822.18859921501</v>
      </c>
      <c r="Q42" s="6">
        <v>317420</v>
      </c>
      <c r="R42" s="26">
        <v>219178.19749922145</v>
      </c>
      <c r="S42" s="6">
        <v>224972</v>
      </c>
      <c r="T42" s="6">
        <v>142212</v>
      </c>
      <c r="U42" s="6">
        <v>147357</v>
      </c>
      <c r="V42" s="6">
        <v>124091</v>
      </c>
      <c r="X42" s="10"/>
      <c r="Y42" s="42"/>
    </row>
    <row r="43" spans="1:25" x14ac:dyDescent="0.25">
      <c r="A43" s="22">
        <v>43983</v>
      </c>
      <c r="B43" s="78">
        <v>969135.20180717402</v>
      </c>
      <c r="C43" s="6">
        <v>999976</v>
      </c>
      <c r="D43" s="6">
        <v>313248</v>
      </c>
      <c r="E43" s="6">
        <v>383397</v>
      </c>
      <c r="F43" s="78">
        <v>281336.79091775184</v>
      </c>
      <c r="G43" s="26">
        <v>228753.06968733808</v>
      </c>
      <c r="H43" s="6">
        <v>246884</v>
      </c>
      <c r="I43" s="6">
        <v>235609</v>
      </c>
      <c r="J43" s="6">
        <v>140154</v>
      </c>
      <c r="K43" s="6">
        <v>111286</v>
      </c>
      <c r="L43" s="6">
        <v>78287</v>
      </c>
      <c r="M43" s="23"/>
      <c r="N43" s="78">
        <v>868300.14409790526</v>
      </c>
      <c r="O43" s="6">
        <v>903033</v>
      </c>
      <c r="P43" s="78">
        <v>593385.20488637267</v>
      </c>
      <c r="Q43" s="6">
        <v>322898</v>
      </c>
      <c r="R43" s="26">
        <v>221986.55921628492</v>
      </c>
      <c r="S43" s="6">
        <v>222615</v>
      </c>
      <c r="T43" s="6">
        <v>143913</v>
      </c>
      <c r="U43" s="6">
        <v>148337</v>
      </c>
      <c r="V43" s="6">
        <v>127656</v>
      </c>
      <c r="X43" s="10"/>
      <c r="Y43" s="42"/>
    </row>
    <row r="44" spans="1:25" x14ac:dyDescent="0.25">
      <c r="A44" s="22">
        <v>44013</v>
      </c>
      <c r="B44" s="26">
        <v>1011897.1685663445</v>
      </c>
      <c r="C44" s="6">
        <v>999390</v>
      </c>
      <c r="D44" s="6">
        <v>369972</v>
      </c>
      <c r="E44" s="6">
        <v>388584</v>
      </c>
      <c r="F44" s="25">
        <v>294533.1759997796</v>
      </c>
      <c r="G44" s="26">
        <v>238201.16721849234</v>
      </c>
      <c r="H44" s="6">
        <v>250298</v>
      </c>
      <c r="I44" s="6">
        <v>238690</v>
      </c>
      <c r="J44" s="6">
        <v>145280</v>
      </c>
      <c r="K44" s="6">
        <v>110438</v>
      </c>
      <c r="L44" s="6">
        <v>86694</v>
      </c>
      <c r="M44" s="23"/>
      <c r="N44" s="26">
        <v>928694.31184514612</v>
      </c>
      <c r="O44" s="6">
        <v>878880</v>
      </c>
      <c r="P44" s="26">
        <v>585757.53686877689</v>
      </c>
      <c r="Q44" s="6">
        <v>320612</v>
      </c>
      <c r="R44" s="26">
        <v>218020.49832225472</v>
      </c>
      <c r="S44" s="6">
        <v>222746</v>
      </c>
      <c r="T44" s="6">
        <v>140100</v>
      </c>
      <c r="U44" s="6">
        <v>144610</v>
      </c>
      <c r="V44" s="6">
        <v>125469</v>
      </c>
      <c r="X44" s="10"/>
      <c r="Y44" s="42"/>
    </row>
    <row r="45" spans="1:25" x14ac:dyDescent="0.25">
      <c r="A45" s="22">
        <v>44044</v>
      </c>
      <c r="B45" s="26">
        <v>1072439.5789143792</v>
      </c>
      <c r="C45" s="6">
        <v>994081</v>
      </c>
      <c r="D45" s="6">
        <v>504226</v>
      </c>
      <c r="E45" s="6">
        <v>388718</v>
      </c>
      <c r="F45" s="25">
        <v>312974.7113713604</v>
      </c>
      <c r="G45" s="26">
        <v>251780.86327336341</v>
      </c>
      <c r="H45" s="6">
        <v>251736</v>
      </c>
      <c r="I45" s="6">
        <v>237266</v>
      </c>
      <c r="J45" s="6">
        <v>151760</v>
      </c>
      <c r="K45" s="6">
        <v>109533</v>
      </c>
      <c r="L45" s="6">
        <v>94395</v>
      </c>
      <c r="M45" s="23"/>
      <c r="N45" s="26">
        <v>917032.03523085639</v>
      </c>
      <c r="O45" s="6">
        <v>872375</v>
      </c>
      <c r="P45" s="26">
        <v>582954.26691788074</v>
      </c>
      <c r="Q45" s="6">
        <v>316962</v>
      </c>
      <c r="R45" s="26">
        <v>215884.45521213708</v>
      </c>
      <c r="S45" s="6">
        <v>221385</v>
      </c>
      <c r="T45" s="6">
        <v>139851</v>
      </c>
      <c r="U45" s="6">
        <v>141011</v>
      </c>
      <c r="V45" s="6">
        <v>125216</v>
      </c>
      <c r="X45" s="10"/>
      <c r="Y45" s="42"/>
    </row>
    <row r="46" spans="1:25" x14ac:dyDescent="0.25">
      <c r="A46" s="22">
        <v>44075</v>
      </c>
      <c r="B46" s="26">
        <v>1139508.3268852476</v>
      </c>
      <c r="C46" s="6">
        <v>1007181</v>
      </c>
      <c r="D46" s="6">
        <v>650279</v>
      </c>
      <c r="E46" s="6">
        <v>394250</v>
      </c>
      <c r="F46" s="25">
        <v>333418.42349699326</v>
      </c>
      <c r="G46" s="26">
        <v>266816.52416201547</v>
      </c>
      <c r="H46" s="6">
        <v>255621</v>
      </c>
      <c r="I46" s="6">
        <v>241439</v>
      </c>
      <c r="J46" s="6">
        <v>154288</v>
      </c>
      <c r="K46" s="6">
        <v>113261</v>
      </c>
      <c r="L46" s="6">
        <v>104194</v>
      </c>
      <c r="M46" s="23"/>
      <c r="N46" s="26">
        <v>905369.7586165648</v>
      </c>
      <c r="O46" s="6">
        <v>871121</v>
      </c>
      <c r="P46" s="26">
        <v>594736.9520790159</v>
      </c>
      <c r="Q46" s="6">
        <v>321267</v>
      </c>
      <c r="R46" s="26">
        <v>219165.96343685695</v>
      </c>
      <c r="S46" s="6">
        <v>223759</v>
      </c>
      <c r="T46" s="6">
        <v>144034</v>
      </c>
      <c r="U46" s="6">
        <v>143937</v>
      </c>
      <c r="V46" s="6">
        <v>128081</v>
      </c>
      <c r="X46" s="10"/>
      <c r="Y46" s="42"/>
    </row>
    <row r="47" spans="1:25" x14ac:dyDescent="0.25">
      <c r="A47" s="19">
        <v>44105</v>
      </c>
      <c r="B47" s="26">
        <v>1152902.2090994024</v>
      </c>
      <c r="C47" s="6">
        <v>996612</v>
      </c>
      <c r="D47" s="6">
        <v>783900</v>
      </c>
      <c r="E47" s="6">
        <v>382803</v>
      </c>
      <c r="F47" s="25">
        <v>338265.07849653828</v>
      </c>
      <c r="G47" s="26">
        <v>269199.95697733096</v>
      </c>
      <c r="H47" s="6">
        <v>250002</v>
      </c>
      <c r="I47" s="6">
        <v>235421</v>
      </c>
      <c r="J47" s="6">
        <v>151888</v>
      </c>
      <c r="K47" s="6">
        <v>111155</v>
      </c>
      <c r="L47" s="6">
        <v>105592</v>
      </c>
      <c r="M47" s="23"/>
      <c r="N47" s="26">
        <v>894083.68447370455</v>
      </c>
      <c r="O47" s="6">
        <v>871638</v>
      </c>
      <c r="P47" s="26">
        <v>593806.03934139281</v>
      </c>
      <c r="Q47" s="6">
        <v>316081</v>
      </c>
      <c r="R47" s="26">
        <v>217724.51424100372</v>
      </c>
      <c r="S47" s="6">
        <v>221544</v>
      </c>
      <c r="T47" s="6">
        <v>145680</v>
      </c>
      <c r="U47" s="6">
        <v>144406</v>
      </c>
      <c r="V47" s="6">
        <v>125072</v>
      </c>
      <c r="X47" s="10"/>
      <c r="Y47" s="42"/>
    </row>
    <row r="48" spans="1:25" x14ac:dyDescent="0.25">
      <c r="A48" s="19">
        <v>44136</v>
      </c>
      <c r="B48" s="26">
        <v>1139429.9659318924</v>
      </c>
      <c r="C48" s="6">
        <v>990106</v>
      </c>
      <c r="D48" s="6">
        <v>767421</v>
      </c>
      <c r="E48" s="6">
        <v>378653</v>
      </c>
      <c r="F48" s="25">
        <v>335253.39002352679</v>
      </c>
      <c r="G48" s="26">
        <v>265294.74328741158</v>
      </c>
      <c r="H48" s="6">
        <v>248967</v>
      </c>
      <c r="I48" s="6">
        <v>232013</v>
      </c>
      <c r="J48" s="6">
        <v>148163</v>
      </c>
      <c r="K48" s="6">
        <v>111953</v>
      </c>
      <c r="L48" s="6">
        <v>104024</v>
      </c>
      <c r="M48" s="23"/>
      <c r="N48" s="26">
        <v>882421.40785941854</v>
      </c>
      <c r="O48" s="6">
        <v>870745</v>
      </c>
      <c r="P48" s="26">
        <v>602907.74321742239</v>
      </c>
      <c r="Q48" s="6">
        <v>315475</v>
      </c>
      <c r="R48" s="26">
        <v>219970.56346935011</v>
      </c>
      <c r="S48" s="6">
        <v>222804</v>
      </c>
      <c r="T48" s="6">
        <v>152129</v>
      </c>
      <c r="U48" s="6">
        <v>145320</v>
      </c>
      <c r="V48" s="6">
        <v>126793</v>
      </c>
      <c r="X48" s="10"/>
      <c r="Y48" s="42"/>
    </row>
    <row r="49" spans="1:25" x14ac:dyDescent="0.25">
      <c r="A49" s="22">
        <v>44166</v>
      </c>
      <c r="B49" s="26">
        <v>1147809.4697165352</v>
      </c>
      <c r="C49" s="6">
        <v>998047</v>
      </c>
      <c r="D49" s="6">
        <v>781293</v>
      </c>
      <c r="E49" s="6">
        <v>381146</v>
      </c>
      <c r="F49" s="25">
        <v>338651.61379273568</v>
      </c>
      <c r="G49" s="26">
        <v>266497.29341578699</v>
      </c>
      <c r="H49" s="6">
        <v>249568</v>
      </c>
      <c r="I49" s="6">
        <v>229752</v>
      </c>
      <c r="J49" s="6">
        <v>148927</v>
      </c>
      <c r="K49" s="6">
        <v>114168</v>
      </c>
      <c r="L49" s="6">
        <v>105358</v>
      </c>
      <c r="M49" s="23"/>
      <c r="N49" s="26">
        <v>871135.33371655084</v>
      </c>
      <c r="O49" s="6">
        <v>865439</v>
      </c>
      <c r="P49" s="26">
        <v>594595.46297664428</v>
      </c>
      <c r="Q49" s="6">
        <v>314314</v>
      </c>
      <c r="R49" s="26">
        <v>215835.40068831141</v>
      </c>
      <c r="S49" s="6">
        <v>221557</v>
      </c>
      <c r="T49" s="6">
        <v>147296</v>
      </c>
      <c r="U49" s="6">
        <v>143830</v>
      </c>
      <c r="V49" s="6">
        <v>120429</v>
      </c>
      <c r="X49" s="10"/>
      <c r="Y49" s="42"/>
    </row>
    <row r="50" spans="1:25" x14ac:dyDescent="0.25">
      <c r="A50" s="101">
        <v>44197</v>
      </c>
      <c r="B50" s="122">
        <f>B49+(B49*'%ch ABCs 2017-23'!B51)</f>
        <v>1064317.5716379834</v>
      </c>
      <c r="C50" s="102">
        <v>960019</v>
      </c>
      <c r="D50" s="102">
        <v>597979</v>
      </c>
      <c r="E50" s="102">
        <v>366501</v>
      </c>
      <c r="F50" s="122">
        <f>F49+(F49*'%ch ABCs 2017-23'!F51)</f>
        <v>314960.21020517277</v>
      </c>
      <c r="G50" s="122">
        <f>G49+(G49*'%ch ABCs 2017-23'!G51)</f>
        <v>246360.37349465769</v>
      </c>
      <c r="H50" s="102">
        <v>238230</v>
      </c>
      <c r="I50" s="102">
        <v>220126</v>
      </c>
      <c r="J50" s="102">
        <v>141115</v>
      </c>
      <c r="K50" s="102">
        <v>108687</v>
      </c>
      <c r="L50" s="102">
        <v>97067</v>
      </c>
      <c r="M50" s="103"/>
      <c r="N50" s="122">
        <f>N49+(N49*'%ch ABCs 2017-23'!N51)</f>
        <v>847375.7475533043</v>
      </c>
      <c r="O50" s="102">
        <v>853521</v>
      </c>
      <c r="P50" s="122">
        <f>P49+(P49*'%ch ABCs 2017-23'!P51)</f>
        <v>580002.4085744659</v>
      </c>
      <c r="Q50" s="102">
        <v>305444</v>
      </c>
      <c r="R50" s="122">
        <f>R49+(R49*'%ch ABCs 2017-23'!R51)</f>
        <v>209456.48194887675</v>
      </c>
      <c r="S50" s="70">
        <v>213256</v>
      </c>
      <c r="T50" s="70">
        <v>143764</v>
      </c>
      <c r="U50" s="70">
        <v>136574</v>
      </c>
      <c r="V50" s="70">
        <v>118233</v>
      </c>
      <c r="X50" s="10"/>
      <c r="Y50" s="42"/>
    </row>
    <row r="51" spans="1:25" x14ac:dyDescent="0.25">
      <c r="A51" s="19">
        <v>44228</v>
      </c>
      <c r="B51" s="114">
        <f>B50+(B50*'%ch ABCs 2017-23'!B52)</f>
        <v>1064126.5573347374</v>
      </c>
      <c r="C51" s="100">
        <v>964825</v>
      </c>
      <c r="D51" s="100">
        <v>599971</v>
      </c>
      <c r="E51" s="100">
        <v>363182</v>
      </c>
      <c r="F51" s="114">
        <f>F50+(F50*'%ch ABCs 2017-23'!F52)</f>
        <v>315779.95532833826</v>
      </c>
      <c r="G51" s="114">
        <f>G50+(G50*'%ch ABCs 2017-23'!G52)</f>
        <v>245621.1182007778</v>
      </c>
      <c r="H51" s="100">
        <v>238456</v>
      </c>
      <c r="I51" s="100">
        <v>218890</v>
      </c>
      <c r="J51" s="100">
        <v>140786</v>
      </c>
      <c r="K51" s="100">
        <v>107899</v>
      </c>
      <c r="L51" s="100">
        <v>98796</v>
      </c>
      <c r="M51" s="23"/>
      <c r="N51" s="114">
        <f>N50+(N50*'%ch ABCs 2017-23'!N52)</f>
        <v>839168.97544458893</v>
      </c>
      <c r="O51" s="100">
        <v>848526</v>
      </c>
      <c r="P51" s="114">
        <f>P50+(P50*'%ch ABCs 2017-23'!P52)</f>
        <v>575969.37431334052</v>
      </c>
      <c r="Q51" s="100">
        <v>300314</v>
      </c>
      <c r="R51" s="114">
        <f>R50+(R50*'%ch ABCs 2017-23'!R52)</f>
        <v>206950.29265124589</v>
      </c>
      <c r="S51" s="6">
        <v>212991</v>
      </c>
      <c r="T51" s="6">
        <v>140920</v>
      </c>
      <c r="U51" s="6">
        <v>132850</v>
      </c>
      <c r="V51" s="6">
        <v>118748</v>
      </c>
      <c r="X51" s="10"/>
      <c r="Y51" s="42"/>
    </row>
    <row r="52" spans="1:25" x14ac:dyDescent="0.25">
      <c r="A52" s="19">
        <v>44256</v>
      </c>
      <c r="B52" s="114">
        <f>B51+(B51*'%ch ABCs 2017-23'!B53)</f>
        <v>1099606.498537502</v>
      </c>
      <c r="C52" s="100">
        <v>984043</v>
      </c>
      <c r="D52" s="100">
        <v>695444</v>
      </c>
      <c r="E52" s="100">
        <v>367476</v>
      </c>
      <c r="F52" s="114">
        <f>F51+(F51*'%ch ABCs 2017-23'!F53)</f>
        <v>327187.19326049491</v>
      </c>
      <c r="G52" s="114">
        <f>G51+(G51*'%ch ABCs 2017-23'!G53)</f>
        <v>253117.62399915347</v>
      </c>
      <c r="H52" s="100">
        <v>241806</v>
      </c>
      <c r="I52" s="100">
        <v>222474</v>
      </c>
      <c r="J52" s="100">
        <v>143204</v>
      </c>
      <c r="K52" s="100">
        <v>109243</v>
      </c>
      <c r="L52" s="100">
        <v>100781</v>
      </c>
      <c r="M52" s="23"/>
      <c r="N52" s="114">
        <f>N51+(N51*'%ch ABCs 2017-23'!N53)</f>
        <v>839430.03583456378</v>
      </c>
      <c r="O52" s="100">
        <v>867077</v>
      </c>
      <c r="P52" s="114">
        <f>P51+(P51*'%ch ABCs 2017-23'!P53)</f>
        <v>577721.78549988044</v>
      </c>
      <c r="Q52" s="100">
        <v>301216</v>
      </c>
      <c r="R52" s="114">
        <f>R51+(R51*'%ch ABCs 2017-23'!R53)</f>
        <v>206542.76984147949</v>
      </c>
      <c r="S52" s="6">
        <v>212025</v>
      </c>
      <c r="T52" s="6">
        <v>142277</v>
      </c>
      <c r="U52" s="6">
        <v>130329</v>
      </c>
      <c r="V52" s="6">
        <v>116659</v>
      </c>
      <c r="X52" s="10"/>
      <c r="Y52" s="42"/>
    </row>
    <row r="53" spans="1:25" x14ac:dyDescent="0.25">
      <c r="A53" s="19">
        <v>44287</v>
      </c>
      <c r="B53" s="114">
        <f>B52+(B52*'%ch ABCs 2017-23'!B54)</f>
        <v>1121259.3252214494</v>
      </c>
      <c r="C53" s="100">
        <v>984284</v>
      </c>
      <c r="D53" s="100">
        <v>805471</v>
      </c>
      <c r="E53" s="100">
        <v>369065</v>
      </c>
      <c r="F53" s="114">
        <f>F52+(F52*'%ch ABCs 2017-23'!F54)</f>
        <v>334540.26653975452</v>
      </c>
      <c r="G53" s="114">
        <f>G52+(G52*'%ch ABCs 2017-23'!G54)</f>
        <v>257387.76799064173</v>
      </c>
      <c r="H53" s="100">
        <v>242171</v>
      </c>
      <c r="I53" s="100">
        <v>224066</v>
      </c>
      <c r="J53" s="100">
        <v>143380</v>
      </c>
      <c r="K53" s="100">
        <v>108670</v>
      </c>
      <c r="L53" s="100">
        <v>100215</v>
      </c>
      <c r="M53" s="23"/>
      <c r="N53" s="114">
        <f>N52+(N52*'%ch ABCs 2017-23'!N54)</f>
        <v>845640.53447236819</v>
      </c>
      <c r="O53" s="100">
        <v>879278</v>
      </c>
      <c r="P53" s="114">
        <f>P52+(P52*'%ch ABCs 2017-23'!P54)</f>
        <v>583574.06050077023</v>
      </c>
      <c r="Q53" s="100">
        <v>300280</v>
      </c>
      <c r="R53" s="114">
        <f>R52+(R52*'%ch ABCs 2017-23'!R54)</f>
        <v>207599.89597130913</v>
      </c>
      <c r="S53" s="6">
        <v>214129</v>
      </c>
      <c r="T53" s="6">
        <v>140894</v>
      </c>
      <c r="U53" s="6">
        <v>133816</v>
      </c>
      <c r="V53" s="6">
        <v>116425</v>
      </c>
      <c r="X53" s="10"/>
      <c r="Y53" s="42"/>
    </row>
    <row r="54" spans="1:25" x14ac:dyDescent="0.25">
      <c r="A54" s="19">
        <v>44317</v>
      </c>
      <c r="B54" s="114">
        <f>B53+(B53*'%ch ABCs 2017-23'!B55)</f>
        <v>1133117.0712627997</v>
      </c>
      <c r="C54" s="100">
        <v>961356</v>
      </c>
      <c r="D54" s="100">
        <v>919255</v>
      </c>
      <c r="E54" s="100">
        <v>361953</v>
      </c>
      <c r="F54" s="114">
        <f>F53+(F53*'%ch ABCs 2017-23'!F55)</f>
        <v>339008.90410976292</v>
      </c>
      <c r="G54" s="114">
        <f>G53+(G53*'%ch ABCs 2017-23'!G55)</f>
        <v>259383.5904472766</v>
      </c>
      <c r="H54" s="100">
        <v>239024</v>
      </c>
      <c r="I54" s="100">
        <v>218288</v>
      </c>
      <c r="J54" s="100">
        <v>144192</v>
      </c>
      <c r="K54" s="100">
        <v>108639</v>
      </c>
      <c r="L54" s="100">
        <v>102579</v>
      </c>
      <c r="M54" s="23"/>
      <c r="N54" s="114">
        <f>N53+(N53*'%ch ABCs 2017-23'!N55)</f>
        <v>828413.02621347678</v>
      </c>
      <c r="O54" s="100">
        <v>839633</v>
      </c>
      <c r="P54" s="114">
        <f>P53+(P53*'%ch ABCs 2017-23'!P55)</f>
        <v>573279.40982542071</v>
      </c>
      <c r="Q54" s="100">
        <v>294373</v>
      </c>
      <c r="R54" s="114">
        <f>R53+(R53*'%ch ABCs 2017-23'!R55)</f>
        <v>202897.25653709716</v>
      </c>
      <c r="S54" s="6">
        <v>210701</v>
      </c>
      <c r="T54" s="6">
        <v>140096</v>
      </c>
      <c r="U54" s="6">
        <v>129543</v>
      </c>
      <c r="V54" s="6">
        <v>114988</v>
      </c>
      <c r="X54" s="10"/>
      <c r="Y54" s="42"/>
    </row>
    <row r="55" spans="1:25" x14ac:dyDescent="0.25">
      <c r="A55" s="19">
        <v>44348</v>
      </c>
      <c r="B55" s="114">
        <f>B54+(B54*'%ch ABCs 2017-23'!B56)</f>
        <v>1144187.9647462901</v>
      </c>
      <c r="C55" s="100">
        <v>948273</v>
      </c>
      <c r="D55" s="100">
        <v>1013847</v>
      </c>
      <c r="E55" s="100">
        <v>358178</v>
      </c>
      <c r="F55" s="114">
        <f>F54+(F54*'%ch ABCs 2017-23'!F56)</f>
        <v>343264.30157393368</v>
      </c>
      <c r="G55" s="114">
        <f>G54+(G54*'%ch ABCs 2017-23'!G56)</f>
        <v>261186.06360701361</v>
      </c>
      <c r="H55" s="100">
        <v>237243</v>
      </c>
      <c r="I55" s="100">
        <v>215901</v>
      </c>
      <c r="J55" s="100">
        <v>143176</v>
      </c>
      <c r="K55" s="100">
        <v>106035</v>
      </c>
      <c r="L55" s="100">
        <v>108014</v>
      </c>
      <c r="M55" s="23"/>
      <c r="N55" s="114">
        <f>N54+(N54*'%ch ABCs 2017-23'!N56)</f>
        <v>815095.85768028686</v>
      </c>
      <c r="O55" s="100">
        <v>832963</v>
      </c>
      <c r="P55" s="114">
        <f>P54+(P54*'%ch ABCs 2017-23'!P56)</f>
        <v>565629.52944132395</v>
      </c>
      <c r="Q55" s="100">
        <v>287740</v>
      </c>
      <c r="R55" s="114">
        <f>R54+(R54*'%ch ABCs 2017-23'!R56)</f>
        <v>199172.91628056118</v>
      </c>
      <c r="S55" s="6">
        <v>208136</v>
      </c>
      <c r="T55" s="6">
        <v>139089</v>
      </c>
      <c r="U55" s="6">
        <v>126736</v>
      </c>
      <c r="V55" s="6">
        <v>111145</v>
      </c>
      <c r="X55" s="10"/>
      <c r="Y55" s="42"/>
    </row>
    <row r="56" spans="1:25" x14ac:dyDescent="0.25">
      <c r="A56" s="19">
        <v>44378</v>
      </c>
      <c r="B56" s="114">
        <f>B55+(B55*'%ch ABCs 2017-23'!B57)</f>
        <v>1132619.966179789</v>
      </c>
      <c r="C56" s="100">
        <v>933730</v>
      </c>
      <c r="D56" s="100">
        <v>1009053</v>
      </c>
      <c r="E56" s="100">
        <v>353750</v>
      </c>
      <c r="F56" s="114">
        <f>F55+(F55*'%ch ABCs 2017-23'!F57)</f>
        <v>340748.84006941435</v>
      </c>
      <c r="G56" s="114">
        <f>G55+(G55*'%ch ABCs 2017-23'!G57)</f>
        <v>257808.54607289901</v>
      </c>
      <c r="H56" s="100">
        <v>233011</v>
      </c>
      <c r="I56" s="100">
        <v>212376</v>
      </c>
      <c r="J56" s="100">
        <v>143486</v>
      </c>
      <c r="K56" s="100">
        <v>105134</v>
      </c>
      <c r="L56" s="100">
        <v>107617</v>
      </c>
      <c r="M56" s="23"/>
      <c r="N56" s="114">
        <f>N55+(N55*'%ch ABCs 2017-23'!N57)</f>
        <v>799268.23892571463</v>
      </c>
      <c r="O56" s="100">
        <v>813037</v>
      </c>
      <c r="P56" s="114">
        <f>P55+(P55*'%ch ABCs 2017-23'!P57)</f>
        <v>556191.06244236231</v>
      </c>
      <c r="Q56" s="100">
        <v>283452</v>
      </c>
      <c r="R56" s="114">
        <f>R55+(R55*'%ch ABCs 2017-23'!R57)</f>
        <v>194851.18600953181</v>
      </c>
      <c r="S56" s="6">
        <v>205378</v>
      </c>
      <c r="T56" s="6">
        <v>136656</v>
      </c>
      <c r="U56" s="6">
        <v>123689</v>
      </c>
      <c r="V56" s="6">
        <v>107658</v>
      </c>
      <c r="X56" s="10"/>
      <c r="Y56" s="42"/>
    </row>
    <row r="57" spans="1:25" x14ac:dyDescent="0.25">
      <c r="A57" s="19">
        <v>44409</v>
      </c>
      <c r="B57" s="114">
        <f>B56+(B56*'%ch ABCs 2017-23'!B58)</f>
        <v>1126586.1626690968</v>
      </c>
      <c r="C57" s="100">
        <v>925545</v>
      </c>
      <c r="D57" s="100">
        <v>1013141</v>
      </c>
      <c r="E57" s="100">
        <v>351509</v>
      </c>
      <c r="F57" s="114">
        <f>F56+(F56*'%ch ABCs 2017-23'!F58)</f>
        <v>339881.58925578295</v>
      </c>
      <c r="G57" s="114">
        <f>G56+(G56*'%ch ABCs 2017-23'!G58)</f>
        <v>255707.78454280936</v>
      </c>
      <c r="H57" s="100">
        <v>232296</v>
      </c>
      <c r="I57" s="100">
        <v>211390</v>
      </c>
      <c r="J57" s="100">
        <v>144570</v>
      </c>
      <c r="K57" s="124">
        <f>K56+(K56*'%ch ABCs 2017-23'!K58)</f>
        <v>104621.94348701354</v>
      </c>
      <c r="L57" s="100">
        <v>105213</v>
      </c>
      <c r="M57" s="23"/>
      <c r="N57" s="114">
        <f>N56+(N56*'%ch ABCs 2017-23'!N58)</f>
        <v>794523.45096133824</v>
      </c>
      <c r="O57" s="100">
        <v>809728</v>
      </c>
      <c r="P57" s="114">
        <f>P56+(P56*'%ch ABCs 2017-23'!P58)</f>
        <v>554408.48863745772</v>
      </c>
      <c r="Q57" s="100">
        <v>281252</v>
      </c>
      <c r="R57" s="114">
        <f>R56+(R56*'%ch ABCs 2017-23'!R58)</f>
        <v>193250.15401522172</v>
      </c>
      <c r="S57" s="6">
        <v>204012</v>
      </c>
      <c r="T57" s="124">
        <f>T56+(T56*'%ch ABCs 2017-23'!T58)</f>
        <v>136333.90326544602</v>
      </c>
      <c r="U57" s="6">
        <v>123581</v>
      </c>
      <c r="V57" s="6">
        <v>105786</v>
      </c>
      <c r="X57" s="10"/>
      <c r="Y57" s="42"/>
    </row>
    <row r="58" spans="1:25" x14ac:dyDescent="0.25">
      <c r="A58" s="19">
        <v>44440</v>
      </c>
      <c r="B58" s="114">
        <f>B57+(B57*'%ch ABCs 2017-23'!B59)</f>
        <v>1138581.6113697619</v>
      </c>
      <c r="C58" s="100">
        <v>920881</v>
      </c>
      <c r="D58" s="100">
        <v>1055819</v>
      </c>
      <c r="E58" s="100">
        <v>348087</v>
      </c>
      <c r="F58" s="114">
        <f>F57+(F57*'%ch ABCs 2017-23'!F59)</f>
        <v>344446.12223867816</v>
      </c>
      <c r="G58" s="114">
        <f>G57+(G57*'%ch ABCs 2017-23'!G59)</f>
        <v>257709.04902666935</v>
      </c>
      <c r="H58" s="100">
        <v>230284</v>
      </c>
      <c r="I58" s="100">
        <v>209326</v>
      </c>
      <c r="J58" s="100">
        <v>145411</v>
      </c>
      <c r="K58" s="124">
        <f>K57+(K57*'%ch ABCs 2017-23'!K59)</f>
        <v>105783.70669210902</v>
      </c>
      <c r="L58" s="100">
        <v>111898</v>
      </c>
      <c r="M58" s="23"/>
      <c r="N58" s="114">
        <f>N57+(N57*'%ch ABCs 2017-23'!N59)</f>
        <v>785482.77618420823</v>
      </c>
      <c r="O58" s="100">
        <v>797148</v>
      </c>
      <c r="P58" s="114">
        <f>P57+(P57*'%ch ABCs 2017-23'!P59)</f>
        <v>549614.35743994685</v>
      </c>
      <c r="Q58" s="100">
        <v>276561</v>
      </c>
      <c r="R58" s="114">
        <f>R57+(R57*'%ch ABCs 2017-23'!R59)</f>
        <v>190610.54730421299</v>
      </c>
      <c r="S58" s="6">
        <v>202502</v>
      </c>
      <c r="T58" s="124">
        <f>T57+(T57*'%ch ABCs 2017-23'!T59)</f>
        <v>135270.59247045609</v>
      </c>
      <c r="U58" s="6">
        <v>123475</v>
      </c>
      <c r="V58" s="6">
        <v>103302</v>
      </c>
      <c r="X58" s="10"/>
      <c r="Y58" s="42"/>
    </row>
    <row r="59" spans="1:25" x14ac:dyDescent="0.25">
      <c r="A59" s="19">
        <v>44470</v>
      </c>
      <c r="B59" s="114">
        <f>B58+(B58*'%ch ABCs 2017-23'!B60)</f>
        <v>1164678.1667049124</v>
      </c>
      <c r="C59" s="100">
        <v>910630</v>
      </c>
      <c r="D59" s="100">
        <v>1054780</v>
      </c>
      <c r="E59" s="100">
        <v>342411</v>
      </c>
      <c r="F59" s="114">
        <f>F58+(F58*'%ch ABCs 2017-23'!F60)</f>
        <v>353299.21354862198</v>
      </c>
      <c r="G59" s="114">
        <f>G58+(G58*'%ch ABCs 2017-23'!G60)</f>
        <v>262888.74236304802</v>
      </c>
      <c r="H59" s="100">
        <v>225968</v>
      </c>
      <c r="I59" s="100">
        <v>205835</v>
      </c>
      <c r="J59" s="100">
        <v>144070</v>
      </c>
      <c r="K59" s="124">
        <f>K58+(K58*'%ch ABCs 2017-23'!K60)</f>
        <v>108256.61420984784</v>
      </c>
      <c r="L59" s="100">
        <v>138446</v>
      </c>
      <c r="M59" s="23"/>
      <c r="N59" s="114">
        <f>N58+(N58*'%ch ABCs 2017-23'!N60)</f>
        <v>767830.21777433006</v>
      </c>
      <c r="O59" s="100">
        <v>789451</v>
      </c>
      <c r="P59" s="114">
        <f>P58+(P58*'%ch ABCs 2017-23'!P60)</f>
        <v>538763.83454594365</v>
      </c>
      <c r="Q59" s="100">
        <v>270554</v>
      </c>
      <c r="R59" s="114">
        <f>R58+(R58*'%ch ABCs 2017-23'!R60)</f>
        <v>185892.21377831546</v>
      </c>
      <c r="S59" s="6">
        <v>196566</v>
      </c>
      <c r="T59" s="124">
        <f>T58+(T58*'%ch ABCs 2017-23'!T60)</f>
        <v>132714.77790573559</v>
      </c>
      <c r="U59" s="6">
        <v>118260</v>
      </c>
      <c r="V59" s="6">
        <v>101597</v>
      </c>
      <c r="X59" s="10"/>
      <c r="Y59" s="42"/>
    </row>
    <row r="60" spans="1:25" x14ac:dyDescent="0.25">
      <c r="A60" s="19">
        <v>44501</v>
      </c>
      <c r="B60" s="114">
        <f>B59+(B59*'%ch ABCs 2017-23'!B61)</f>
        <v>1159174.1163724642</v>
      </c>
      <c r="C60" s="100">
        <v>908510</v>
      </c>
      <c r="D60" s="100">
        <v>1050817</v>
      </c>
      <c r="E60" s="100">
        <v>336814</v>
      </c>
      <c r="F60" s="114">
        <f>F59+(F59*'%ch ABCs 2017-23'!F61)</f>
        <v>352612.52464572049</v>
      </c>
      <c r="G60" s="114">
        <f>G59+(G59*'%ch ABCs 2017-23'!G61)</f>
        <v>260904.70838766402</v>
      </c>
      <c r="H60" s="100">
        <v>223387</v>
      </c>
      <c r="I60" s="100">
        <v>202019</v>
      </c>
      <c r="J60" s="100">
        <v>143627</v>
      </c>
      <c r="K60" s="124">
        <f>K59+(K59*'%ch ABCs 2017-23'!K61)</f>
        <v>107794.46372150112</v>
      </c>
      <c r="L60" s="100">
        <v>142064</v>
      </c>
      <c r="M60" s="23"/>
      <c r="N60" s="114">
        <f>N59+(N59*'%ch ABCs 2017-23'!N61)</f>
        <v>763464.92056845734</v>
      </c>
      <c r="O60" s="100">
        <v>789705</v>
      </c>
      <c r="P60" s="114">
        <f>P59+(P59*'%ch ABCs 2017-23'!P61)</f>
        <v>537172.43973866943</v>
      </c>
      <c r="Q60" s="100">
        <v>266618</v>
      </c>
      <c r="R60" s="114">
        <f>R59+(R59*'%ch ABCs 2017-23'!R61)</f>
        <v>184411.48681873514</v>
      </c>
      <c r="S60" s="6">
        <v>195965</v>
      </c>
      <c r="T60" s="124">
        <f>T59+(T59*'%ch ABCs 2017-23'!T61)</f>
        <v>132435.305545999</v>
      </c>
      <c r="U60" s="6">
        <v>118065</v>
      </c>
      <c r="V60" s="6">
        <v>99915</v>
      </c>
      <c r="X60" s="10"/>
      <c r="Y60" s="42"/>
    </row>
    <row r="61" spans="1:25" x14ac:dyDescent="0.25">
      <c r="A61" s="19">
        <v>44531</v>
      </c>
      <c r="B61" s="114">
        <f>B60+(B60*'%ch ABCs 2017-23'!B62)</f>
        <v>1143692.7514254262</v>
      </c>
      <c r="C61" s="100">
        <v>902111</v>
      </c>
      <c r="D61" s="100">
        <v>1026622</v>
      </c>
      <c r="E61" s="100">
        <v>333556</v>
      </c>
      <c r="F61" s="114">
        <f>F60+(F60*'%ch ABCs 2017-23'!F62)</f>
        <v>348884.22986075433</v>
      </c>
      <c r="G61" s="114">
        <f>G60+(G60*'%ch ABCs 2017-23'!G62)</f>
        <v>256684.11845856049</v>
      </c>
      <c r="H61" s="100">
        <v>221030</v>
      </c>
      <c r="I61" s="100">
        <v>197998</v>
      </c>
      <c r="J61" s="100">
        <v>143508</v>
      </c>
      <c r="K61" s="124">
        <f>K60+(K60*'%ch ABCs 2017-23'!K62)</f>
        <v>106404.05220369709</v>
      </c>
      <c r="L61" s="100">
        <v>139405</v>
      </c>
      <c r="M61" s="23"/>
      <c r="N61" s="114">
        <f>N60+(N60*'%ch ABCs 2017-23'!N62)</f>
        <v>754927.84003262967</v>
      </c>
      <c r="O61" s="100">
        <v>787761</v>
      </c>
      <c r="P61" s="114">
        <f>P60+(P60*'%ch ABCs 2017-23'!P62)</f>
        <v>532633.02518146578</v>
      </c>
      <c r="Q61" s="100">
        <v>265106</v>
      </c>
      <c r="R61" s="114">
        <f>R60+(R60*'%ch ABCs 2017-23'!R62)</f>
        <v>181928.88466358464</v>
      </c>
      <c r="S61" s="6">
        <v>193861</v>
      </c>
      <c r="T61" s="124">
        <f>T60+(T60*'%ch ABCs 2017-23'!T62)</f>
        <v>131428.45355158436</v>
      </c>
      <c r="U61" s="6">
        <v>115512</v>
      </c>
      <c r="V61" s="6">
        <v>97669</v>
      </c>
      <c r="X61" s="10"/>
      <c r="Y61" s="42"/>
    </row>
    <row r="62" spans="1:25" x14ac:dyDescent="0.25">
      <c r="A62" s="101">
        <v>44562</v>
      </c>
      <c r="B62" s="122">
        <f>B61+(B61*'%ch ABCs 2017-23'!B63)</f>
        <v>1111754.2859371579</v>
      </c>
      <c r="C62" s="102">
        <v>909201</v>
      </c>
      <c r="D62" s="102">
        <v>1027989</v>
      </c>
      <c r="E62" s="102">
        <v>333731</v>
      </c>
      <c r="F62" s="122">
        <f>F61+(F61*'%ch ABCs 2017-23'!F63)</f>
        <v>340112.03347964707</v>
      </c>
      <c r="G62" s="122">
        <f>G61+(G61*'%ch ABCs 2017-23'!G63)</f>
        <v>248791.85828015785</v>
      </c>
      <c r="H62" s="102">
        <v>221214</v>
      </c>
      <c r="I62" s="102">
        <v>195545</v>
      </c>
      <c r="J62" s="102">
        <v>142598</v>
      </c>
      <c r="K62" s="122">
        <f>K61+(K61*'%ch ABCs 2017-23'!K63)</f>
        <v>103481.24411545148</v>
      </c>
      <c r="L62" s="102">
        <v>113817</v>
      </c>
      <c r="M62" s="103"/>
      <c r="N62" s="122">
        <f>N61+(N61*'%ch ABCs 2017-23'!N63)</f>
        <v>747052.31712336012</v>
      </c>
      <c r="O62" s="102">
        <v>783656</v>
      </c>
      <c r="P62" s="122">
        <f>P61+(P61*'%ch ABCs 2017-23'!P63)</f>
        <v>528531.37544445158</v>
      </c>
      <c r="Q62" s="102">
        <v>265771</v>
      </c>
      <c r="R62" s="122">
        <f>R61+(R61*'%ch ABCs 2017-23'!R63)</f>
        <v>179616.12658437726</v>
      </c>
      <c r="S62" s="70">
        <v>191062</v>
      </c>
      <c r="T62" s="122">
        <f>T61+(T61*'%ch ABCs 2017-23'!T63)</f>
        <v>130527.81016463471</v>
      </c>
      <c r="U62" s="70">
        <v>110133</v>
      </c>
      <c r="V62" s="70">
        <v>98107</v>
      </c>
      <c r="X62" s="10"/>
      <c r="Y62" s="42"/>
    </row>
    <row r="63" spans="1:25" x14ac:dyDescent="0.25">
      <c r="A63" s="19">
        <v>44593</v>
      </c>
      <c r="B63" s="114">
        <f>B62+(B62*'%ch ABCs 2017-23'!B64)</f>
        <v>1117259.3463774954</v>
      </c>
      <c r="C63" s="100">
        <v>896455</v>
      </c>
      <c r="D63" s="100">
        <v>1066327</v>
      </c>
      <c r="E63" s="100">
        <v>329485</v>
      </c>
      <c r="F63" s="114">
        <f>F62+(F62*'%ch ABCs 2017-23'!F64)</f>
        <v>342742.41010795947</v>
      </c>
      <c r="G63" s="114">
        <f>G62+(G62*'%ch ABCs 2017-23'!G64)</f>
        <v>249321.89745278706</v>
      </c>
      <c r="H63" s="100">
        <v>218161</v>
      </c>
      <c r="I63" s="100">
        <v>193606</v>
      </c>
      <c r="J63" s="100">
        <v>143104</v>
      </c>
      <c r="K63" s="124">
        <f>K62+(K62*'%ch ABCs 2017-23'!K64)</f>
        <v>104040.91958672361</v>
      </c>
      <c r="L63" s="100">
        <v>119283</v>
      </c>
      <c r="M63" s="23"/>
      <c r="N63" s="114">
        <f>N62+(N62*'%ch ABCs 2017-23'!N64)</f>
        <v>729063.8392020046</v>
      </c>
      <c r="O63" s="100">
        <v>767756</v>
      </c>
      <c r="P63" s="114">
        <f>P62+(P62*'%ch ABCs 2017-23'!P64)</f>
        <v>517248.37945014687</v>
      </c>
      <c r="Q63" s="100">
        <v>255503</v>
      </c>
      <c r="R63" s="114">
        <f>R62+(R62*'%ch ABCs 2017-23'!R64)</f>
        <v>174881.52619139181</v>
      </c>
      <c r="S63" s="6">
        <v>187384</v>
      </c>
      <c r="T63" s="124">
        <f>T62+(T62*'%ch ABCs 2017-23'!T64)</f>
        <v>127852.00976832006</v>
      </c>
      <c r="U63" s="6">
        <v>107478</v>
      </c>
      <c r="V63" s="6">
        <v>95637</v>
      </c>
      <c r="X63" s="10"/>
      <c r="Y63" s="42"/>
    </row>
    <row r="64" spans="1:25" x14ac:dyDescent="0.25">
      <c r="A64" s="19">
        <v>44621</v>
      </c>
      <c r="B64" s="114">
        <f>B63+(B63*'%ch ABCs 2017-23'!B65)</f>
        <v>1110352.5460636823</v>
      </c>
      <c r="C64" s="100">
        <v>875125</v>
      </c>
      <c r="D64" s="100">
        <v>1073993</v>
      </c>
      <c r="E64" s="100">
        <v>325271</v>
      </c>
      <c r="F64" s="114">
        <f>F63+(F63*'%ch ABCs 2017-23'!F65)</f>
        <v>341577.17234552256</v>
      </c>
      <c r="G64" s="114">
        <f>G63+(G63*'%ch ABCs 2017-23'!G65)</f>
        <v>247077.21525030446</v>
      </c>
      <c r="H64" s="100">
        <v>213897</v>
      </c>
      <c r="I64" s="100">
        <v>194391</v>
      </c>
      <c r="J64" s="100">
        <v>141223</v>
      </c>
      <c r="K64" s="124">
        <f>K63+(K63*'%ch ABCs 2017-23'!K65)</f>
        <v>103445.27193126632</v>
      </c>
      <c r="L64" s="100">
        <v>121490</v>
      </c>
      <c r="M64" s="23"/>
      <c r="N64" s="114">
        <f>N63+(N63*'%ch ABCs 2017-23'!N65)</f>
        <v>712145.42337687011</v>
      </c>
      <c r="O64" s="100">
        <v>748965</v>
      </c>
      <c r="P64" s="114">
        <f>P63+(P63*'%ch ABCs 2017-23'!P65)</f>
        <v>506658.12079980486</v>
      </c>
      <c r="Q64" s="100">
        <v>248666</v>
      </c>
      <c r="R64" s="114">
        <f>R63+(R63*'%ch ABCs 2017-23'!R65)</f>
        <v>170424.5048206358</v>
      </c>
      <c r="S64" s="6">
        <v>183933</v>
      </c>
      <c r="T64" s="124">
        <f>T63+(T63*'%ch ABCs 2017-23'!T65)</f>
        <v>125342.754817187</v>
      </c>
      <c r="U64" s="6">
        <v>106995</v>
      </c>
      <c r="V64" s="6">
        <v>90956</v>
      </c>
      <c r="X64" s="10"/>
      <c r="Y64" s="42"/>
    </row>
    <row r="65" spans="1:25" x14ac:dyDescent="0.25">
      <c r="A65" s="19">
        <v>44652</v>
      </c>
      <c r="B65" s="114">
        <f>B64+(B64*'%ch ABCs 2017-23'!B66)</f>
        <v>1094973.3686512157</v>
      </c>
      <c r="C65" s="100">
        <v>879102</v>
      </c>
      <c r="D65" s="100">
        <v>1074889</v>
      </c>
      <c r="E65" s="100">
        <v>327341</v>
      </c>
      <c r="F65" s="114">
        <f>F64+(F64*'%ch ABCs 2017-23'!F66)</f>
        <v>337796.40823744016</v>
      </c>
      <c r="G65" s="114">
        <f>G64+(G64*'%ch ABCs 2017-23'!G66)</f>
        <v>242957.95589966967</v>
      </c>
      <c r="H65" s="100">
        <v>211035</v>
      </c>
      <c r="I65" s="100">
        <v>193248</v>
      </c>
      <c r="J65" s="100">
        <v>139753</v>
      </c>
      <c r="K65" s="124">
        <f>K64+(K64*'%ch ABCs 2017-23'!K66)</f>
        <v>102059.73307924873</v>
      </c>
      <c r="L65" s="100">
        <v>112344</v>
      </c>
      <c r="M65" s="23"/>
      <c r="N65" s="114">
        <f>N64+(N64*'%ch ABCs 2017-23'!N66)</f>
        <v>704582.3628838833</v>
      </c>
      <c r="O65" s="100">
        <v>740966</v>
      </c>
      <c r="P65" s="114">
        <f>P64+(P64*'%ch ABCs 2017-23'!P66)</f>
        <v>502661.26790800475</v>
      </c>
      <c r="Q65" s="100">
        <v>246071</v>
      </c>
      <c r="R65" s="114">
        <f>R64+(R64*'%ch ABCs 2017-23'!R66)</f>
        <v>168225.96345395898</v>
      </c>
      <c r="S65" s="6">
        <v>181375</v>
      </c>
      <c r="T65" s="124">
        <f>T64+(T64*'%ch ABCs 2017-23'!T66)</f>
        <v>124460.25644125832</v>
      </c>
      <c r="U65" s="6">
        <v>106025</v>
      </c>
      <c r="V65" s="6">
        <v>89494</v>
      </c>
      <c r="X65" s="10"/>
      <c r="Y65" s="42"/>
    </row>
    <row r="66" spans="1:25" x14ac:dyDescent="0.25">
      <c r="A66" s="19">
        <v>44682</v>
      </c>
      <c r="B66" s="114">
        <f>B65+(B65*'%ch ABCs 2017-23'!B67)</f>
        <v>1078513.4132038685</v>
      </c>
      <c r="C66" s="100">
        <v>862108</v>
      </c>
      <c r="D66" s="100">
        <v>1074594</v>
      </c>
      <c r="E66" s="100">
        <v>313916</v>
      </c>
      <c r="F66" s="114">
        <f>F65+(F65*'%ch ABCs 2017-23'!F67)</f>
        <v>333658.3606901298</v>
      </c>
      <c r="G66" s="114">
        <f>G65+(G65*'%ch ABCs 2017-23'!G67)</f>
        <v>238620.30015125545</v>
      </c>
      <c r="H66" s="100">
        <v>205761</v>
      </c>
      <c r="I66" s="100">
        <v>185406</v>
      </c>
      <c r="J66" s="100">
        <v>137729</v>
      </c>
      <c r="K66" s="124">
        <f>K65+(K65*'%ch ABCs 2017-23'!K67)</f>
        <v>100572.16104404362</v>
      </c>
      <c r="L66" s="100">
        <v>116747</v>
      </c>
      <c r="M66" s="23"/>
      <c r="N66" s="114">
        <f>N65+(N65*'%ch ABCs 2017-23'!N67)</f>
        <v>694241.60139774077</v>
      </c>
      <c r="O66" s="100">
        <v>735800</v>
      </c>
      <c r="P66" s="114">
        <f>P65+(P65*'%ch ABCs 2017-23'!P67)</f>
        <v>496656.98275421502</v>
      </c>
      <c r="Q66" s="100">
        <v>242408</v>
      </c>
      <c r="R66" s="114">
        <f>R65+(R65*'%ch ABCs 2017-23'!R67)</f>
        <v>165373.40339136351</v>
      </c>
      <c r="S66" s="6">
        <v>177397</v>
      </c>
      <c r="T66" s="124">
        <f>T65+(T65*'%ch ABCs 2017-23'!T67)</f>
        <v>123079.11906587094</v>
      </c>
      <c r="U66" s="6">
        <v>104385</v>
      </c>
      <c r="V66" s="6">
        <v>87598</v>
      </c>
      <c r="X66" s="10"/>
      <c r="Y66" s="42"/>
    </row>
    <row r="67" spans="1:25" x14ac:dyDescent="0.25">
      <c r="A67" s="19">
        <v>44713</v>
      </c>
      <c r="B67" s="114">
        <f>B66+(B66*'%ch ABCs 2017-23'!B68)</f>
        <v>1066383.306383875</v>
      </c>
      <c r="C67" s="100">
        <v>860534</v>
      </c>
      <c r="D67" s="100">
        <v>1048485</v>
      </c>
      <c r="E67" s="100">
        <v>309819</v>
      </c>
      <c r="F67" s="114">
        <f>F66+(F66*'%ch ABCs 2017-23'!F68)</f>
        <v>330833.97728907707</v>
      </c>
      <c r="G67" s="114">
        <f>G66+(G66*'%ch ABCs 2017-23'!G68)</f>
        <v>235263.31878986501</v>
      </c>
      <c r="H67" s="100">
        <v>201608</v>
      </c>
      <c r="I67" s="100">
        <v>182588</v>
      </c>
      <c r="J67" s="100">
        <v>137964</v>
      </c>
      <c r="K67" s="124">
        <f>K66+(K66*'%ch ABCs 2017-23'!K68)</f>
        <v>99486.959555880938</v>
      </c>
      <c r="L67" s="100">
        <v>116498</v>
      </c>
      <c r="M67" s="23"/>
      <c r="N67" s="114">
        <f>N66+(N66*'%ch ABCs 2017-23'!N68)</f>
        <v>680978.1365778636</v>
      </c>
      <c r="O67" s="100">
        <v>728557</v>
      </c>
      <c r="P67" s="114">
        <f>P66+(P66*'%ch ABCs 2017-23'!P68)</f>
        <v>488524.95900227438</v>
      </c>
      <c r="Q67" s="100">
        <v>235536</v>
      </c>
      <c r="R67" s="114">
        <f>R66+(R66*'%ch ABCs 2017-23'!R68)</f>
        <v>161836.85250681432</v>
      </c>
      <c r="S67" s="6">
        <v>176062</v>
      </c>
      <c r="T67" s="124">
        <f>T66+(T66*'%ch ABCs 2017-23'!T68)</f>
        <v>121168.24877254968</v>
      </c>
      <c r="U67" s="6">
        <v>101292</v>
      </c>
      <c r="V67" s="6">
        <v>85212</v>
      </c>
      <c r="X67" s="10"/>
      <c r="Y67" s="42"/>
    </row>
    <row r="68" spans="1:25" x14ac:dyDescent="0.25">
      <c r="A68" s="19">
        <v>44743</v>
      </c>
      <c r="B68" s="114">
        <f>B67+(B67*'%ch ABCs 2017-23'!B69)</f>
        <v>1033562.3537461632</v>
      </c>
      <c r="C68" s="100">
        <v>849319</v>
      </c>
      <c r="D68" s="100">
        <v>990448</v>
      </c>
      <c r="E68" s="100">
        <v>307831</v>
      </c>
      <c r="F68" s="114">
        <f>F67+(F67*'%ch ABCs 2017-23'!F69)</f>
        <v>321572.06378076656</v>
      </c>
      <c r="G68" s="114">
        <f>G67+(G67*'%ch ABCs 2017-23'!G69)</f>
        <v>227358.69358694588</v>
      </c>
      <c r="H68" s="100">
        <v>191202</v>
      </c>
      <c r="I68" s="100">
        <v>177614</v>
      </c>
      <c r="J68" s="100">
        <v>140814</v>
      </c>
      <c r="K68" s="124">
        <f>K67+(K67*'%ch ABCs 2017-23'!K69)</f>
        <v>96470.412000037308</v>
      </c>
      <c r="L68" s="100">
        <v>107330</v>
      </c>
      <c r="M68" s="23"/>
      <c r="N68" s="114">
        <f>N67+(N67*'%ch ABCs 2017-23'!N69)</f>
        <v>674408.9194912049</v>
      </c>
      <c r="O68" s="100">
        <v>720262</v>
      </c>
      <c r="P68" s="114">
        <f>P67+(P67*'%ch ABCs 2017-23'!P69)</f>
        <v>485146.6678282558</v>
      </c>
      <c r="Q68" s="100">
        <v>234273</v>
      </c>
      <c r="R68" s="114">
        <f>R67+(R67*'%ch ABCs 2017-23'!R69)</f>
        <v>159906.62223305306</v>
      </c>
      <c r="S68" s="6">
        <v>172386</v>
      </c>
      <c r="T68" s="124">
        <f>T67+(T67*'%ch ABCs 2017-23'!T69)</f>
        <v>120433.08326575642</v>
      </c>
      <c r="U68" s="6">
        <v>101384</v>
      </c>
      <c r="V68" s="6">
        <v>83629</v>
      </c>
      <c r="X68" s="10"/>
      <c r="Y68" s="42"/>
    </row>
    <row r="69" spans="1:25" x14ac:dyDescent="0.25">
      <c r="A69" s="19">
        <v>44774</v>
      </c>
      <c r="B69" s="114">
        <f>B68+(B68*'%ch ABCs 2017-23'!B70)</f>
        <v>1019892.4057528474</v>
      </c>
      <c r="C69" s="100">
        <v>840640</v>
      </c>
      <c r="D69" s="100">
        <v>978313</v>
      </c>
      <c r="E69" s="100">
        <v>300374</v>
      </c>
      <c r="F69" s="114">
        <f>F68+(F68*'%ch ABCs 2017-23'!F70)</f>
        <v>318213.60205814213</v>
      </c>
      <c r="G69" s="114">
        <f>G68+(G68*'%ch ABCs 2017-23'!G70)</f>
        <v>223710.20350721802</v>
      </c>
      <c r="H69" s="100">
        <v>188490</v>
      </c>
      <c r="I69" s="100">
        <v>175105</v>
      </c>
      <c r="J69" s="100">
        <v>140942</v>
      </c>
      <c r="K69" s="124">
        <f>K68+(K68*'%ch ABCs 2017-23'!K70)</f>
        <v>95238.555638407939</v>
      </c>
      <c r="L69" s="100">
        <v>105748</v>
      </c>
      <c r="M69" s="23"/>
      <c r="N69" s="114">
        <f>N68+(N68*'%ch ABCs 2017-23'!N70)</f>
        <v>669923.84448296973</v>
      </c>
      <c r="O69" s="100">
        <v>714510</v>
      </c>
      <c r="P69" s="114">
        <f>P68+(P68*'%ch ABCs 2017-23'!P70)</f>
        <v>483245.41161749803</v>
      </c>
      <c r="Q69" s="100">
        <v>231742</v>
      </c>
      <c r="R69" s="114">
        <f>R68+(R68*'%ch ABCs 2017-23'!R70)</f>
        <v>158478.55132959626</v>
      </c>
      <c r="S69" s="6">
        <v>167715</v>
      </c>
      <c r="T69" s="124">
        <f>T68+(T68*'%ch ABCs 2017-23'!T70)</f>
        <v>120063.23887079312</v>
      </c>
      <c r="U69" s="6">
        <v>103200</v>
      </c>
      <c r="V69" s="6">
        <v>82597</v>
      </c>
      <c r="X69" s="139"/>
      <c r="Y69" s="42"/>
    </row>
    <row r="70" spans="1:25" x14ac:dyDescent="0.25">
      <c r="A70" s="19">
        <v>44805</v>
      </c>
      <c r="B70" s="114">
        <f>B69+(B69*'%ch ABCs 2017-23'!B71)</f>
        <v>1057524.4226654524</v>
      </c>
      <c r="C70" s="100">
        <v>872576</v>
      </c>
      <c r="D70" s="100">
        <v>995937</v>
      </c>
      <c r="E70" s="100">
        <v>309062</v>
      </c>
      <c r="F70" s="114">
        <f>F69+(F69*'%ch ABCs 2017-23'!F71)</f>
        <v>330840.37881761068</v>
      </c>
      <c r="G70" s="114">
        <f>G69+(G69*'%ch ABCs 2017-23'!G71)</f>
        <v>231333.52926009058</v>
      </c>
      <c r="H70" s="100">
        <v>197731</v>
      </c>
      <c r="I70" s="100">
        <v>175598</v>
      </c>
      <c r="J70" s="100">
        <v>147609</v>
      </c>
      <c r="K70" s="124">
        <f>K69+(K69*'%ch ABCs 2017-23'!K71)</f>
        <v>98796.173875050401</v>
      </c>
      <c r="L70" s="100">
        <v>113992</v>
      </c>
      <c r="M70" s="23"/>
      <c r="N70" s="114">
        <f>N69+(N69*'%ch ABCs 2017-23'!N71)</f>
        <v>677175.63632001425</v>
      </c>
      <c r="O70" s="100">
        <v>749960</v>
      </c>
      <c r="P70" s="114">
        <f>P69+(P69*'%ch ABCs 2017-23'!P71)</f>
        <v>489796.40658163594</v>
      </c>
      <c r="Q70" s="100">
        <v>232821</v>
      </c>
      <c r="R70" s="114">
        <f>R69+(R69*'%ch ABCs 2017-23'!R71)</f>
        <v>159832.67515742153</v>
      </c>
      <c r="S70" s="6">
        <v>170129</v>
      </c>
      <c r="T70" s="124">
        <f>T69+(T69*'%ch ABCs 2017-23'!T71)</f>
        <v>121792.65689462799</v>
      </c>
      <c r="U70" s="6">
        <v>101373</v>
      </c>
      <c r="V70" s="6">
        <v>82275</v>
      </c>
      <c r="X70" s="10"/>
      <c r="Y70" s="42"/>
    </row>
    <row r="71" spans="1:25" x14ac:dyDescent="0.25">
      <c r="A71" s="19">
        <v>44835</v>
      </c>
      <c r="B71" s="114">
        <f>B70+(B70*'%ch ABCs 2017-23'!B72)</f>
        <v>1007428.4319665661</v>
      </c>
      <c r="C71" s="100">
        <v>805467</v>
      </c>
      <c r="D71" s="100">
        <v>986226</v>
      </c>
      <c r="E71" s="100">
        <v>290272</v>
      </c>
      <c r="F71" s="114">
        <f>F70+(F70*'%ch ABCs 2017-23'!F72)</f>
        <v>316088.591485621</v>
      </c>
      <c r="G71" s="114">
        <f>G70+(G70*'%ch ABCs 2017-23'!G72)</f>
        <v>219722.38192523271</v>
      </c>
      <c r="H71" s="100">
        <v>182445</v>
      </c>
      <c r="I71" s="100">
        <v>168647</v>
      </c>
      <c r="J71" s="100">
        <v>140196</v>
      </c>
      <c r="K71" s="124">
        <f>K70+(K70*'%ch ABCs 2017-23'!K72)</f>
        <v>94161.228764790096</v>
      </c>
      <c r="L71" s="100">
        <v>112478</v>
      </c>
      <c r="M71" s="23"/>
      <c r="N71" s="114">
        <f>N70+(N70*'%ch ABCs 2017-23'!N72)</f>
        <v>644126.85908644856</v>
      </c>
      <c r="O71" s="100">
        <v>687302</v>
      </c>
      <c r="P71" s="114">
        <f>P70+(P70*'%ch ABCs 2017-23'!P72)</f>
        <v>467230.31049663015</v>
      </c>
      <c r="Q71" s="100">
        <v>222154</v>
      </c>
      <c r="R71" s="114">
        <f>R70+(R70*'%ch ABCs 2017-23'!R72)</f>
        <v>151667.76285771141</v>
      </c>
      <c r="S71" s="6">
        <v>162791</v>
      </c>
      <c r="T71" s="124">
        <f>T70+(T70*'%ch ABCs 2017-23'!T72)</f>
        <v>116284.65426859142</v>
      </c>
      <c r="U71" s="6">
        <v>96381</v>
      </c>
      <c r="V71" s="6">
        <v>79861</v>
      </c>
      <c r="X71" s="10"/>
      <c r="Y71" s="42"/>
    </row>
    <row r="72" spans="1:25" x14ac:dyDescent="0.25">
      <c r="A72" s="19">
        <v>44866</v>
      </c>
      <c r="B72" s="114">
        <f>B71+(B71*'%ch ABCs 2017-23'!B73)</f>
        <v>993685.73168210057</v>
      </c>
      <c r="C72" s="100">
        <v>800110</v>
      </c>
      <c r="D72" s="100">
        <v>977077</v>
      </c>
      <c r="E72" s="100">
        <v>285989</v>
      </c>
      <c r="F72" s="114">
        <f>F71+(F71*'%ch ABCs 2017-23'!F73)</f>
        <v>312656.12195773562</v>
      </c>
      <c r="G72" s="114">
        <f>G71+(G71*'%ch ABCs 2017-23'!G73)</f>
        <v>216105.1797671282</v>
      </c>
      <c r="H72" s="100">
        <v>179865</v>
      </c>
      <c r="I72" s="100">
        <v>165308</v>
      </c>
      <c r="J72" s="100">
        <v>138782</v>
      </c>
      <c r="K72" s="124">
        <f>K71+(K71*'%ch ABCs 2017-23'!K73)</f>
        <v>92919.752339983243</v>
      </c>
      <c r="L72" s="100">
        <v>110562</v>
      </c>
      <c r="M72" s="23"/>
      <c r="N72" s="114">
        <f>N71+(N71*'%ch ABCs 2017-23'!N73)</f>
        <v>630164.68480656587</v>
      </c>
      <c r="O72" s="100">
        <v>686705</v>
      </c>
      <c r="P72" s="114">
        <f>P71+(P71*'%ch ABCs 2017-23'!P73)</f>
        <v>458378.78336961579</v>
      </c>
      <c r="Q72" s="100">
        <v>217140</v>
      </c>
      <c r="R72" s="114">
        <f>R71+(R71*'%ch ABCs 2017-23'!R73)</f>
        <v>148034.3491140168</v>
      </c>
      <c r="S72" s="6">
        <v>158623</v>
      </c>
      <c r="T72" s="124">
        <f>T71+(T71*'%ch ABCs 2017-23'!T73)</f>
        <v>114180.28584934128</v>
      </c>
      <c r="U72" s="6">
        <v>93072</v>
      </c>
      <c r="V72" s="6">
        <v>77300</v>
      </c>
      <c r="X72" s="10"/>
      <c r="Y72" s="42"/>
    </row>
    <row r="73" spans="1:25" x14ac:dyDescent="0.25">
      <c r="A73" s="19">
        <v>44896</v>
      </c>
      <c r="B73" s="114">
        <f>B72+(B72*'%ch ABCs 2017-23'!B74)</f>
        <v>1008869.1241711256</v>
      </c>
      <c r="C73" s="100">
        <v>812106</v>
      </c>
      <c r="D73" s="100">
        <v>965960</v>
      </c>
      <c r="E73" s="100">
        <v>282870</v>
      </c>
      <c r="F73" s="114">
        <f>F72+(F72*'%ch ABCs 2017-23'!F74)</f>
        <v>318303.32905748911</v>
      </c>
      <c r="G73" s="114">
        <f>G72+(G72*'%ch ABCs 2017-23'!G74)</f>
        <v>218797.55594576799</v>
      </c>
      <c r="H73" s="100">
        <v>179369</v>
      </c>
      <c r="I73" s="100">
        <v>160086</v>
      </c>
      <c r="J73" s="100">
        <v>137039</v>
      </c>
      <c r="K73" s="124">
        <f>K72+(K72*'%ch ABCs 2017-23'!K74)</f>
        <v>94381.998724028526</v>
      </c>
      <c r="L73" s="100">
        <v>128794</v>
      </c>
      <c r="M73" s="23"/>
      <c r="N73" s="114">
        <f>N72+(N72*'%ch ABCs 2017-23'!N74)</f>
        <v>608942.30711719487</v>
      </c>
      <c r="O73" s="100">
        <v>673525</v>
      </c>
      <c r="P73" s="114">
        <f>P72+(P72*'%ch ABCs 2017-23'!P74)</f>
        <v>444193.76512596797</v>
      </c>
      <c r="Q73" s="100">
        <v>208794</v>
      </c>
      <c r="R73" s="114">
        <f>R72+(R72*'%ch ABCs 2017-23'!R74)</f>
        <v>142711.36161172463</v>
      </c>
      <c r="S73" s="6">
        <v>153377</v>
      </c>
      <c r="T73" s="124">
        <f>T72+(T72*'%ch ABCs 2017-23'!T74)</f>
        <v>110743.67793773438</v>
      </c>
      <c r="U73" s="6">
        <v>88434</v>
      </c>
      <c r="V73" s="6">
        <v>74601</v>
      </c>
      <c r="X73" s="10"/>
      <c r="Y73" s="42"/>
    </row>
    <row r="74" spans="1:25" x14ac:dyDescent="0.25">
      <c r="A74" s="101">
        <v>44927</v>
      </c>
      <c r="B74" s="122">
        <f>B73+(B73*'%ch ABCs 2017-23'!B75)</f>
        <v>977784.47996260808</v>
      </c>
      <c r="C74" s="102">
        <v>797704</v>
      </c>
      <c r="D74" s="102">
        <v>953475</v>
      </c>
      <c r="E74" s="102">
        <v>277550</v>
      </c>
      <c r="F74" s="122">
        <f>F73+(F73*'%ch ABCs 2017-23'!F75)</f>
        <v>309381.53854895831</v>
      </c>
      <c r="G74" s="122">
        <f>G73+(G73*'%ch ABCs 2017-23'!G75)</f>
        <v>211438.8230479857</v>
      </c>
      <c r="H74" s="102">
        <v>176264</v>
      </c>
      <c r="I74" s="102">
        <v>157612</v>
      </c>
      <c r="J74" s="102">
        <v>134277</v>
      </c>
      <c r="K74" s="122">
        <f>K73+(K73*'%ch ABCs 2017-23'!K75)</f>
        <v>91517.07186826464</v>
      </c>
      <c r="L74" s="102">
        <v>114685</v>
      </c>
      <c r="M74" s="103"/>
      <c r="N74" s="122">
        <f>N73+(N73*'%ch ABCs 2017-23'!N75)</f>
        <v>612110.58165628486</v>
      </c>
      <c r="O74" s="102">
        <v>672655</v>
      </c>
      <c r="P74" s="122">
        <f>P73+(P73*'%ch ABCs 2017-23'!P75)</f>
        <v>447718.15947550267</v>
      </c>
      <c r="Q74" s="102">
        <v>212046</v>
      </c>
      <c r="R74" s="122">
        <f>R73+(R73*'%ch ABCs 2017-23'!R75)</f>
        <v>143128.45527447967</v>
      </c>
      <c r="S74" s="70">
        <v>153577</v>
      </c>
      <c r="T74" s="122">
        <f>T73+(T73*'%ch ABCs 2017-23'!T75)</f>
        <v>111716.2665487038</v>
      </c>
      <c r="U74" s="70">
        <v>87641</v>
      </c>
      <c r="V74" s="70">
        <v>75521</v>
      </c>
      <c r="X74" s="10"/>
      <c r="Y74" s="42"/>
    </row>
    <row r="75" spans="1:25" x14ac:dyDescent="0.25">
      <c r="A75" s="19">
        <v>44958</v>
      </c>
      <c r="B75" s="114">
        <f>B74+(B74*'%ch ABCs 2017-23'!B76)</f>
        <v>962024.59024533117</v>
      </c>
      <c r="C75" s="100">
        <v>784273</v>
      </c>
      <c r="D75" s="100">
        <v>956446</v>
      </c>
      <c r="E75" s="100">
        <v>274955</v>
      </c>
      <c r="F75" s="114">
        <f>F74+(F74*'%ch ABCs 2017-23'!F76)</f>
        <v>305255.69034348358</v>
      </c>
      <c r="G75" s="114">
        <f>G74+(G74*'%ch ABCs 2017-23'!G76)</f>
        <v>207434.34207875869</v>
      </c>
      <c r="H75" s="100">
        <v>173372</v>
      </c>
      <c r="I75" s="100">
        <v>157469</v>
      </c>
      <c r="J75" s="100">
        <v>132222</v>
      </c>
      <c r="K75" s="124">
        <f>K74+(K74*'%ch ABCs 2017-23'!K76)</f>
        <v>90083.807077706369</v>
      </c>
      <c r="L75" s="100">
        <v>108562</v>
      </c>
      <c r="M75" s="23"/>
      <c r="N75" s="114">
        <f>N74+(N74*'%ch ABCs 2017-23'!N76)</f>
        <v>607010.02288301487</v>
      </c>
      <c r="O75" s="100">
        <v>665239</v>
      </c>
      <c r="P75" s="114">
        <f>P74+(P74*'%ch ABCs 2017-23'!P76)</f>
        <v>445210.35916374542</v>
      </c>
      <c r="Q75" s="100">
        <v>209197</v>
      </c>
      <c r="R75" s="114">
        <f>R74+(R74*'%ch ABCs 2017-23'!R76)</f>
        <v>141609.43057905283</v>
      </c>
      <c r="S75" s="6">
        <v>152481</v>
      </c>
      <c r="T75" s="124">
        <f>T74+(T74*'%ch ABCs 2017-23'!T76)</f>
        <v>111185.24393649251</v>
      </c>
      <c r="U75" s="6">
        <v>88050</v>
      </c>
      <c r="V75" s="6">
        <v>73875</v>
      </c>
      <c r="X75" s="10"/>
      <c r="Y75" s="42"/>
    </row>
    <row r="76" spans="1:25" x14ac:dyDescent="0.25">
      <c r="A76" s="19">
        <v>44986</v>
      </c>
      <c r="B76" s="114">
        <f>B75+(B75*'%ch ABCs 2017-23'!B77)</f>
        <v>960693.81672842824</v>
      </c>
      <c r="C76" s="100">
        <v>777586</v>
      </c>
      <c r="D76" s="100">
        <v>952424</v>
      </c>
      <c r="E76" s="100">
        <v>274890</v>
      </c>
      <c r="F76" s="114">
        <f>F75+(F75*'%ch ABCs 2017-23'!F77)</f>
        <v>305682.70040826005</v>
      </c>
      <c r="G76" s="114">
        <f>G75+(G75*'%ch ABCs 2017-23'!G77)</f>
        <v>206562.17589792243</v>
      </c>
      <c r="H76" s="100">
        <v>172382</v>
      </c>
      <c r="I76" s="100">
        <v>159046</v>
      </c>
      <c r="J76" s="100">
        <v>131825</v>
      </c>
      <c r="K76" s="124">
        <f>K75+(K75*'%ch ABCs 2017-23'!K77)</f>
        <v>90000.342575562885</v>
      </c>
      <c r="L76" s="100">
        <v>109184</v>
      </c>
      <c r="M76" s="23"/>
      <c r="N76" s="114">
        <f>N75+(N75*'%ch ABCs 2017-23'!N77)</f>
        <v>598252.25520267792</v>
      </c>
      <c r="O76" s="100">
        <v>659454</v>
      </c>
      <c r="P76" s="114">
        <f>P75+(P75*'%ch ABCs 2017-23'!P77)</f>
        <v>440003.06003972306</v>
      </c>
      <c r="Q76" s="100">
        <v>206305</v>
      </c>
      <c r="R76" s="114">
        <f>R75+(R75*'%ch ABCs 2017-23'!R77)</f>
        <v>139243.42146613696</v>
      </c>
      <c r="S76" s="6">
        <v>150591</v>
      </c>
      <c r="T76" s="124">
        <f>T75+(T75*'%ch ABCs 2017-23'!T77)</f>
        <v>109979.0742282821</v>
      </c>
      <c r="U76" s="6">
        <v>86277</v>
      </c>
      <c r="V76" s="6">
        <v>72091</v>
      </c>
      <c r="X76" s="10"/>
      <c r="Y76" s="42"/>
    </row>
    <row r="77" spans="1:25" x14ac:dyDescent="0.25">
      <c r="A77" s="19">
        <v>45017</v>
      </c>
      <c r="B77" s="123">
        <f>B76+(B76*'%ch ABCs 2017-23'!B78)</f>
        <v>963585.09723760758</v>
      </c>
      <c r="C77" s="10">
        <v>780779</v>
      </c>
      <c r="D77" s="10">
        <v>956317</v>
      </c>
      <c r="E77" s="10">
        <v>277345</v>
      </c>
      <c r="F77" s="123">
        <f>F76+(F76*'%ch ABCs 2017-23'!F78)</f>
        <v>307453.13538264669</v>
      </c>
      <c r="G77" s="123">
        <f>G76+(G76*'%ch ABCs 2017-23'!G78)</f>
        <v>206601.07973568683</v>
      </c>
      <c r="H77" s="10">
        <v>173275</v>
      </c>
      <c r="I77" s="10">
        <v>158282</v>
      </c>
      <c r="J77" s="10">
        <v>132242</v>
      </c>
      <c r="K77" s="123">
        <f>K76+(K76*'%ch ABCs 2017-23'!K78)</f>
        <v>90312.316157358422</v>
      </c>
      <c r="L77" s="10">
        <v>109637</v>
      </c>
      <c r="M77" s="24"/>
      <c r="N77" s="123">
        <f>N76+(N76*'%ch ABCs 2017-23'!N78)</f>
        <v>593698.36094035336</v>
      </c>
      <c r="O77" s="10">
        <v>652385</v>
      </c>
      <c r="P77" s="123">
        <f>P76+(P76*'%ch ABCs 2017-23'!P78)</f>
        <v>437855.60378157883</v>
      </c>
      <c r="Q77" s="10">
        <v>203965</v>
      </c>
      <c r="R77" s="123">
        <f>R76+(R76*'%ch ABCs 2017-23'!R78)</f>
        <v>137865.98754770798</v>
      </c>
      <c r="S77" s="10">
        <v>150987</v>
      </c>
      <c r="T77" s="123">
        <f>T76+(T76*'%ch ABCs 2017-23'!T78)</f>
        <v>109535.5757864878</v>
      </c>
      <c r="U77" s="10">
        <v>86575</v>
      </c>
      <c r="V77" s="10">
        <v>69990</v>
      </c>
      <c r="X77" s="10"/>
      <c r="Y77" s="42"/>
    </row>
    <row r="78" spans="1:25" x14ac:dyDescent="0.25">
      <c r="A78" s="19">
        <v>45047</v>
      </c>
      <c r="B78" s="123">
        <f>B77+(B77*'%ch ABCs 2017-23'!B79)</f>
        <v>945579.22596344003</v>
      </c>
      <c r="C78" s="10">
        <v>770185</v>
      </c>
      <c r="D78" s="10">
        <v>954533</v>
      </c>
      <c r="E78" s="10">
        <v>267133</v>
      </c>
      <c r="F78" s="123">
        <f>F77+(F77*'%ch ABCs 2017-23'!F79)</f>
        <v>302563.34941679012</v>
      </c>
      <c r="G78" s="123">
        <f>G77+(G77*'%ch ABCs 2017-23'!G79)</f>
        <v>202157.59294834116</v>
      </c>
      <c r="H78" s="10">
        <v>168481</v>
      </c>
      <c r="I78" s="10">
        <v>150444</v>
      </c>
      <c r="J78" s="10">
        <v>131790</v>
      </c>
      <c r="K78" s="123">
        <f>K77+(K77*'%ch ABCs 2017-23'!K79)</f>
        <v>88665.963478289152</v>
      </c>
      <c r="L78" s="10">
        <v>110273</v>
      </c>
      <c r="M78" s="24"/>
      <c r="N78" s="123">
        <f>N77+(N77*'%ch ABCs 2017-23'!N79)</f>
        <v>618411.41671128036</v>
      </c>
      <c r="O78" s="10">
        <v>697945</v>
      </c>
      <c r="P78" s="123">
        <f>P77+(P77*'%ch ABCs 2017-23'!P79)</f>
        <v>457277.589863186</v>
      </c>
      <c r="Q78" s="10">
        <v>210905</v>
      </c>
      <c r="R78" s="123">
        <f>R77+(R77*'%ch ABCs 2017-23'!R79)</f>
        <v>143290.37071666194</v>
      </c>
      <c r="S78" s="10">
        <v>160174</v>
      </c>
      <c r="T78" s="123">
        <f>T77+(T77*'%ch ABCs 2017-23'!T79)</f>
        <v>114487.13527513272</v>
      </c>
      <c r="U78" s="10">
        <v>87798</v>
      </c>
      <c r="V78" s="10">
        <v>71546</v>
      </c>
      <c r="X78" s="10"/>
      <c r="Y78" s="42"/>
    </row>
    <row r="79" spans="1:25" x14ac:dyDescent="0.25">
      <c r="A79" s="19">
        <v>45078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4"/>
      <c r="N79" s="10"/>
      <c r="O79" s="10"/>
      <c r="P79" s="10"/>
      <c r="Q79" s="10"/>
      <c r="R79" s="10"/>
      <c r="S79" s="10"/>
      <c r="T79" s="10"/>
      <c r="U79" s="10"/>
      <c r="V79" s="10"/>
      <c r="X79" s="10"/>
      <c r="Y79" s="42"/>
    </row>
    <row r="80" spans="1:25" x14ac:dyDescent="0.25">
      <c r="A80" s="19">
        <v>45108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24"/>
      <c r="N80" s="10"/>
      <c r="O80" s="10"/>
      <c r="P80" s="10"/>
      <c r="Q80" s="10"/>
      <c r="R80" s="10"/>
      <c r="S80" s="10"/>
      <c r="T80" s="10"/>
      <c r="U80" s="10"/>
      <c r="V80" s="10"/>
      <c r="X80" s="10"/>
      <c r="Y80" s="42"/>
    </row>
    <row r="81" spans="1:25" x14ac:dyDescent="0.25">
      <c r="A81" s="22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24"/>
      <c r="N81" s="10"/>
      <c r="O81" s="10"/>
      <c r="P81" s="10"/>
      <c r="Q81" s="10"/>
      <c r="R81" s="10"/>
      <c r="S81" s="10"/>
      <c r="T81" s="10"/>
      <c r="U81" s="10"/>
      <c r="V81" s="10"/>
      <c r="X81" s="10"/>
      <c r="Y81" s="42"/>
    </row>
    <row r="82" spans="1:25" x14ac:dyDescent="0.25">
      <c r="A82" s="92" t="s">
        <v>114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4"/>
      <c r="N82" s="10"/>
      <c r="O82" s="10"/>
      <c r="P82" s="10"/>
      <c r="Q82" s="10"/>
      <c r="R82" s="10"/>
      <c r="S82" s="10"/>
      <c r="T82" s="10"/>
      <c r="U82" s="10"/>
      <c r="V82" s="10"/>
      <c r="X82" s="10"/>
      <c r="Y82" s="42"/>
    </row>
    <row r="83" spans="1:25" ht="52.5" customHeight="1" x14ac:dyDescent="0.25">
      <c r="A83" s="142" t="s">
        <v>115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24"/>
      <c r="N83" s="10"/>
      <c r="O83" s="10"/>
      <c r="P83" s="10"/>
      <c r="Q83" s="10"/>
      <c r="R83" s="10"/>
      <c r="S83" s="10"/>
      <c r="T83" s="10"/>
      <c r="U83" s="10"/>
      <c r="V83" s="10"/>
      <c r="X83" s="10"/>
      <c r="Y83" s="42"/>
    </row>
    <row r="84" spans="1:25" ht="76.5" x14ac:dyDescent="0.25">
      <c r="B84" s="67" t="s">
        <v>29</v>
      </c>
      <c r="C84" s="67" t="s">
        <v>0</v>
      </c>
      <c r="D84" s="67" t="s">
        <v>8</v>
      </c>
      <c r="E84" s="67" t="s">
        <v>1</v>
      </c>
      <c r="F84" s="67" t="s">
        <v>30</v>
      </c>
      <c r="G84" s="67" t="s">
        <v>44</v>
      </c>
      <c r="H84" s="67" t="s">
        <v>4</v>
      </c>
      <c r="I84" s="67" t="s">
        <v>3</v>
      </c>
      <c r="J84" s="67" t="s">
        <v>43</v>
      </c>
      <c r="K84" s="67" t="s">
        <v>112</v>
      </c>
      <c r="L84" s="67" t="s">
        <v>5</v>
      </c>
      <c r="M84" s="68"/>
      <c r="N84" s="67" t="s">
        <v>31</v>
      </c>
      <c r="O84" s="67" t="s">
        <v>9</v>
      </c>
      <c r="P84" s="67" t="s">
        <v>32</v>
      </c>
      <c r="Q84" s="67" t="s">
        <v>10</v>
      </c>
      <c r="R84" s="67" t="s">
        <v>45</v>
      </c>
      <c r="S84" s="67" t="s">
        <v>11</v>
      </c>
      <c r="T84" s="67" t="s">
        <v>113</v>
      </c>
      <c r="U84" s="67" t="s">
        <v>12</v>
      </c>
      <c r="V84" s="67" t="s">
        <v>13</v>
      </c>
      <c r="X84" s="10"/>
      <c r="Y84" s="42"/>
    </row>
    <row r="85" spans="1:25" x14ac:dyDescent="0.25">
      <c r="A85" t="s">
        <v>47</v>
      </c>
      <c r="B85" s="10">
        <f>AVERAGE(B2:B13)</f>
        <v>1565944.5</v>
      </c>
      <c r="C85" s="10">
        <f t="shared" ref="C85:L85" si="0">AVERAGE(C2:C13)</f>
        <v>1431013.4166666667</v>
      </c>
      <c r="D85" s="10">
        <f t="shared" si="0"/>
        <v>1473317.8333333333</v>
      </c>
      <c r="E85" s="10">
        <f t="shared" si="0"/>
        <v>644570.5</v>
      </c>
      <c r="F85" s="10">
        <f t="shared" si="0"/>
        <v>447528.08333333331</v>
      </c>
      <c r="G85" s="10">
        <f t="shared" si="0"/>
        <v>463540.33333333331</v>
      </c>
      <c r="H85" s="10">
        <f t="shared" si="0"/>
        <v>379097.08333333331</v>
      </c>
      <c r="I85" s="10">
        <f t="shared" si="0"/>
        <v>422937.66666666669</v>
      </c>
      <c r="J85" s="10">
        <f t="shared" si="0"/>
        <v>265267.66666666669</v>
      </c>
      <c r="K85" s="10">
        <f t="shared" si="0"/>
        <v>151578.75</v>
      </c>
      <c r="L85" s="10">
        <f t="shared" si="0"/>
        <v>189961.58333333334</v>
      </c>
      <c r="M85" s="24"/>
      <c r="N85" s="10">
        <f>AVERAGE(N2:N13)</f>
        <v>1329859.5</v>
      </c>
      <c r="O85" s="10">
        <f t="shared" ref="O85:V85" si="1">AVERAGE(O2:O13)</f>
        <v>1219685.5</v>
      </c>
      <c r="P85" s="10">
        <f t="shared" si="1"/>
        <v>772176.83333333337</v>
      </c>
      <c r="Q85" s="10">
        <f t="shared" si="1"/>
        <v>556755.33333333337</v>
      </c>
      <c r="R85" s="10">
        <f t="shared" si="1"/>
        <v>347818.33333333331</v>
      </c>
      <c r="S85" s="10">
        <f t="shared" si="1"/>
        <v>329108.83333333331</v>
      </c>
      <c r="T85" s="10">
        <f t="shared" si="1"/>
        <v>180137.33333333334</v>
      </c>
      <c r="U85" s="10">
        <f t="shared" si="1"/>
        <v>251291.91666666666</v>
      </c>
      <c r="V85" s="10">
        <f t="shared" si="1"/>
        <v>218417.66666666666</v>
      </c>
      <c r="X85" s="10"/>
      <c r="Y85" s="42"/>
    </row>
    <row r="86" spans="1:25" x14ac:dyDescent="0.25">
      <c r="A86" t="s">
        <v>39</v>
      </c>
      <c r="B86" s="10">
        <f>AVERAGE(B14:B25)</f>
        <v>1451401.75</v>
      </c>
      <c r="C86" s="10">
        <f t="shared" ref="C86:V86" si="2">AVERAGE(C14:C25)</f>
        <v>1270128.1666666667</v>
      </c>
      <c r="D86" s="10">
        <f t="shared" si="2"/>
        <v>1465450.8333333333</v>
      </c>
      <c r="E86" s="10">
        <f t="shared" si="2"/>
        <v>553083.33333333337</v>
      </c>
      <c r="F86" s="10">
        <f t="shared" si="2"/>
        <v>427965.58333333331</v>
      </c>
      <c r="G86" s="10">
        <f t="shared" si="2"/>
        <v>371463.91666666669</v>
      </c>
      <c r="H86" s="10">
        <f t="shared" si="2"/>
        <v>340758.91666666669</v>
      </c>
      <c r="I86" s="10">
        <f t="shared" si="2"/>
        <v>366065.25</v>
      </c>
      <c r="J86" s="10">
        <f t="shared" si="2"/>
        <v>246777.83333333334</v>
      </c>
      <c r="K86" s="10">
        <f t="shared" si="2"/>
        <v>141064.16666666666</v>
      </c>
      <c r="L86" s="10">
        <f t="shared" si="2"/>
        <v>181523.75</v>
      </c>
      <c r="M86" s="24"/>
      <c r="N86" s="10">
        <f t="shared" si="2"/>
        <v>1227265</v>
      </c>
      <c r="O86" s="10">
        <f t="shared" si="2"/>
        <v>1063465.4166666667</v>
      </c>
      <c r="P86" s="10">
        <f t="shared" si="2"/>
        <v>731636.33333333337</v>
      </c>
      <c r="Q86" s="10">
        <f t="shared" si="2"/>
        <v>468548.16666666669</v>
      </c>
      <c r="R86" s="10">
        <f t="shared" si="2"/>
        <v>290944.75</v>
      </c>
      <c r="S86" s="10">
        <f t="shared" si="2"/>
        <v>297259</v>
      </c>
      <c r="T86" s="10">
        <f t="shared" si="2"/>
        <v>169766.66666666666</v>
      </c>
      <c r="U86" s="10">
        <f t="shared" si="2"/>
        <v>222577.75</v>
      </c>
      <c r="V86" s="10">
        <f t="shared" si="2"/>
        <v>182661.5</v>
      </c>
      <c r="X86" s="10"/>
      <c r="Y86" s="42"/>
    </row>
    <row r="87" spans="1:25" x14ac:dyDescent="0.25">
      <c r="A87" t="s">
        <v>40</v>
      </c>
      <c r="B87" s="10">
        <f>AVERAGE(B26:B37)</f>
        <v>1293048.1666666667</v>
      </c>
      <c r="C87" s="10">
        <f t="shared" ref="C87:V87" si="3">AVERAGE(C26:C37)</f>
        <v>1173485.6666666667</v>
      </c>
      <c r="D87" s="10">
        <f t="shared" si="3"/>
        <v>1421945.6666666667</v>
      </c>
      <c r="E87" s="10">
        <f t="shared" si="3"/>
        <v>482683</v>
      </c>
      <c r="F87" s="10">
        <f t="shared" si="3"/>
        <v>388211.83333333331</v>
      </c>
      <c r="G87" s="10">
        <f t="shared" si="3"/>
        <v>327552.83333333331</v>
      </c>
      <c r="H87" s="10">
        <f t="shared" si="3"/>
        <v>307541.83333333331</v>
      </c>
      <c r="I87" s="10">
        <f t="shared" si="3"/>
        <v>307799.25</v>
      </c>
      <c r="J87" s="10">
        <f t="shared" si="3"/>
        <v>227418.58333333334</v>
      </c>
      <c r="K87" s="10">
        <f t="shared" si="3"/>
        <v>132481.91666666666</v>
      </c>
      <c r="L87" s="10">
        <f t="shared" si="3"/>
        <v>169365.66666666666</v>
      </c>
      <c r="M87" s="24"/>
      <c r="N87" s="10">
        <f t="shared" si="3"/>
        <v>1087529</v>
      </c>
      <c r="O87" s="10">
        <f t="shared" si="3"/>
        <v>985966.25</v>
      </c>
      <c r="P87" s="10">
        <f t="shared" si="3"/>
        <v>679420</v>
      </c>
      <c r="Q87" s="10">
        <f t="shared" si="3"/>
        <v>396697</v>
      </c>
      <c r="R87" s="10">
        <f t="shared" si="3"/>
        <v>257775.75</v>
      </c>
      <c r="S87" s="10">
        <f t="shared" si="3"/>
        <v>266392.16666666669</v>
      </c>
      <c r="T87" s="10">
        <f t="shared" si="3"/>
        <v>160327.41666666666</v>
      </c>
      <c r="U87" s="10">
        <f t="shared" si="3"/>
        <v>184029.16666666666</v>
      </c>
      <c r="V87" s="10">
        <f t="shared" si="3"/>
        <v>150904.08333333334</v>
      </c>
      <c r="X87" s="10"/>
      <c r="Y87" s="42"/>
    </row>
    <row r="88" spans="1:25" x14ac:dyDescent="0.25">
      <c r="A88" t="s">
        <v>41</v>
      </c>
      <c r="B88" s="10">
        <f>AVERAGE(B38:B49)</f>
        <v>1102262.7265928169</v>
      </c>
      <c r="C88" s="10">
        <f t="shared" ref="C88:V88" si="4">AVERAGE(C38:C49)</f>
        <v>1028878.5833333334</v>
      </c>
      <c r="D88" s="10">
        <f t="shared" si="4"/>
        <v>754922.33333333337</v>
      </c>
      <c r="E88" s="10">
        <f t="shared" si="4"/>
        <v>397378.75</v>
      </c>
      <c r="F88" s="10">
        <f t="shared" si="4"/>
        <v>323816.53276507778</v>
      </c>
      <c r="G88" s="10">
        <f t="shared" si="4"/>
        <v>264519.96149920457</v>
      </c>
      <c r="H88" s="10">
        <f t="shared" si="4"/>
        <v>258665.25</v>
      </c>
      <c r="I88" s="10">
        <f t="shared" si="4"/>
        <v>243474.16666666666</v>
      </c>
      <c r="J88" s="10">
        <f t="shared" si="4"/>
        <v>163416.83333333334</v>
      </c>
      <c r="K88" s="10">
        <f t="shared" si="4"/>
        <v>115626.33333333333</v>
      </c>
      <c r="L88" s="10">
        <f t="shared" si="4"/>
        <v>108808.5</v>
      </c>
      <c r="M88" s="24"/>
      <c r="N88" s="10">
        <f t="shared" si="4"/>
        <v>917018.2109785201</v>
      </c>
      <c r="O88" s="10">
        <f t="shared" si="4"/>
        <v>894206.83333333337</v>
      </c>
      <c r="P88" s="10">
        <f t="shared" si="4"/>
        <v>600810.83345009433</v>
      </c>
      <c r="Q88" s="10">
        <f t="shared" si="4"/>
        <v>327251.33333333331</v>
      </c>
      <c r="R88" s="10">
        <f t="shared" si="4"/>
        <v>223762.63565045173</v>
      </c>
      <c r="S88" s="10">
        <f t="shared" si="4"/>
        <v>229148.08333333334</v>
      </c>
      <c r="T88" s="10">
        <f t="shared" si="4"/>
        <v>146003.5</v>
      </c>
      <c r="U88" s="10">
        <f t="shared" si="4"/>
        <v>148933.33333333334</v>
      </c>
      <c r="V88" s="10">
        <f t="shared" si="4"/>
        <v>127728.08333333333</v>
      </c>
      <c r="X88" s="10"/>
      <c r="Y88" s="42"/>
    </row>
    <row r="89" spans="1:25" ht="15.75" thickBot="1" x14ac:dyDescent="0.3">
      <c r="A89" t="s">
        <v>103</v>
      </c>
      <c r="B89" s="10">
        <f>AVERAGE(B50:B61)</f>
        <v>1124328.9802885177</v>
      </c>
      <c r="C89" s="10">
        <f t="shared" ref="C89:V89" si="5">AVERAGE(C50:C61)</f>
        <v>942017.25</v>
      </c>
      <c r="D89" s="10">
        <f t="shared" si="5"/>
        <v>903516.58333333337</v>
      </c>
      <c r="E89" s="10">
        <f t="shared" si="5"/>
        <v>354373.5</v>
      </c>
      <c r="F89" s="10">
        <f t="shared" si="5"/>
        <v>337884.44588636904</v>
      </c>
      <c r="G89" s="10">
        <f t="shared" si="5"/>
        <v>256229.95721593092</v>
      </c>
      <c r="H89" s="10">
        <f t="shared" si="5"/>
        <v>233575.5</v>
      </c>
      <c r="I89" s="10">
        <f t="shared" si="5"/>
        <v>213224.08333333334</v>
      </c>
      <c r="J89" s="10">
        <f t="shared" si="5"/>
        <v>143377.08333333334</v>
      </c>
      <c r="K89" s="10">
        <f t="shared" si="5"/>
        <v>107263.98169284739</v>
      </c>
      <c r="L89" s="10">
        <f t="shared" si="5"/>
        <v>112674.58333333333</v>
      </c>
      <c r="M89" s="24"/>
      <c r="N89" s="10">
        <f t="shared" si="5"/>
        <v>806718.46847043885</v>
      </c>
      <c r="O89" s="10">
        <f t="shared" si="5"/>
        <v>825652.33333333337</v>
      </c>
      <c r="P89" s="10">
        <f t="shared" si="5"/>
        <v>560413.31467842066</v>
      </c>
      <c r="Q89" s="10">
        <f t="shared" si="5"/>
        <v>286075.83333333331</v>
      </c>
      <c r="R89" s="10">
        <f t="shared" si="5"/>
        <v>196963.67381834763</v>
      </c>
      <c r="S89" s="10">
        <f t="shared" si="5"/>
        <v>205793.5</v>
      </c>
      <c r="T89" s="10">
        <f t="shared" si="5"/>
        <v>137656.58606160176</v>
      </c>
      <c r="U89" s="10">
        <f t="shared" si="5"/>
        <v>126035.83333333333</v>
      </c>
      <c r="V89" s="10">
        <f t="shared" si="5"/>
        <v>109343.75</v>
      </c>
      <c r="X89" s="10"/>
      <c r="Y89" s="42"/>
    </row>
    <row r="90" spans="1:25" ht="15.75" thickBot="1" x14ac:dyDescent="0.3">
      <c r="A90" s="41" t="s">
        <v>104</v>
      </c>
      <c r="B90" s="93">
        <f>AVERAGE(B62:B73)</f>
        <v>1058349.8947167958</v>
      </c>
      <c r="C90" s="93">
        <f t="shared" ref="C90:V90" si="6">AVERAGE(C62:C73)</f>
        <v>855228.58333333337</v>
      </c>
      <c r="D90" s="93">
        <f t="shared" si="6"/>
        <v>1021686.5</v>
      </c>
      <c r="E90" s="93">
        <f t="shared" si="6"/>
        <v>309663.41666666669</v>
      </c>
      <c r="F90" s="93">
        <f t="shared" si="6"/>
        <v>328699.53744226176</v>
      </c>
      <c r="G90" s="93">
        <f t="shared" si="6"/>
        <v>233255.0074847019</v>
      </c>
      <c r="H90" s="93">
        <f t="shared" si="6"/>
        <v>199231.5</v>
      </c>
      <c r="I90" s="93">
        <f t="shared" si="6"/>
        <v>180595.16666666666</v>
      </c>
      <c r="J90" s="93">
        <f t="shared" si="6"/>
        <v>140646.08333333334</v>
      </c>
      <c r="K90" s="93">
        <f t="shared" si="6"/>
        <v>98754.534221242691</v>
      </c>
      <c r="L90" s="93">
        <f t="shared" si="6"/>
        <v>114923.58333333333</v>
      </c>
      <c r="M90" s="93"/>
      <c r="N90" s="93">
        <f t="shared" si="6"/>
        <v>681067.1609888433</v>
      </c>
      <c r="O90" s="93">
        <f t="shared" si="6"/>
        <v>728163.66666666663</v>
      </c>
      <c r="P90" s="93">
        <f t="shared" si="6"/>
        <v>489022.7025315417</v>
      </c>
      <c r="Q90" s="93">
        <f t="shared" si="6"/>
        <v>236739.91666666666</v>
      </c>
      <c r="R90" s="93">
        <f t="shared" si="6"/>
        <v>161749.14160433877</v>
      </c>
      <c r="S90" s="93">
        <f t="shared" si="6"/>
        <v>173519.5</v>
      </c>
      <c r="T90" s="93">
        <f t="shared" si="6"/>
        <v>121327.31634305544</v>
      </c>
      <c r="U90" s="93">
        <f t="shared" si="6"/>
        <v>101679.33333333333</v>
      </c>
      <c r="V90" s="93">
        <f t="shared" si="6"/>
        <v>85605.583333333328</v>
      </c>
      <c r="X90" s="10"/>
      <c r="Y90" s="42"/>
    </row>
    <row r="91" spans="1:25" x14ac:dyDescent="0.25">
      <c r="B91" s="10">
        <f>B89-B90</f>
        <v>65979.085571721895</v>
      </c>
      <c r="C91" s="10">
        <f t="shared" ref="C91:V91" si="7">C89-C90</f>
        <v>86788.666666666628</v>
      </c>
      <c r="D91" s="10">
        <f t="shared" si="7"/>
        <v>-118169.91666666663</v>
      </c>
      <c r="E91" s="10">
        <f t="shared" si="7"/>
        <v>44710.083333333314</v>
      </c>
      <c r="F91" s="10">
        <f t="shared" si="7"/>
        <v>9184.9084441072773</v>
      </c>
      <c r="G91" s="10">
        <f t="shared" si="7"/>
        <v>22974.949731229019</v>
      </c>
      <c r="H91" s="10">
        <f t="shared" si="7"/>
        <v>34344</v>
      </c>
      <c r="I91" s="10">
        <f t="shared" si="7"/>
        <v>32628.916666666686</v>
      </c>
      <c r="J91" s="10">
        <f t="shared" si="7"/>
        <v>2731</v>
      </c>
      <c r="K91" s="10">
        <f t="shared" si="7"/>
        <v>8509.4474716046971</v>
      </c>
      <c r="L91" s="10">
        <f t="shared" si="7"/>
        <v>-2249</v>
      </c>
      <c r="M91" s="10"/>
      <c r="N91" s="10">
        <f t="shared" si="7"/>
        <v>125651.30748159555</v>
      </c>
      <c r="O91" s="10">
        <f t="shared" si="7"/>
        <v>97488.666666666744</v>
      </c>
      <c r="P91" s="10">
        <f t="shared" si="7"/>
        <v>71390.612146878964</v>
      </c>
      <c r="Q91" s="10">
        <f t="shared" si="7"/>
        <v>49335.916666666657</v>
      </c>
      <c r="R91" s="10">
        <f t="shared" si="7"/>
        <v>35214.532214008854</v>
      </c>
      <c r="S91" s="10">
        <f t="shared" si="7"/>
        <v>32274</v>
      </c>
      <c r="T91" s="10">
        <f t="shared" si="7"/>
        <v>16329.269718546318</v>
      </c>
      <c r="U91" s="10">
        <f t="shared" si="7"/>
        <v>24356.5</v>
      </c>
      <c r="V91" s="10">
        <f t="shared" si="7"/>
        <v>23738.166666666672</v>
      </c>
    </row>
    <row r="92" spans="1:25" x14ac:dyDescent="0.25">
      <c r="B92" s="3">
        <f>B91/B87</f>
        <v>5.1026007593985137E-2</v>
      </c>
      <c r="C92" s="3">
        <f t="shared" ref="C92:V92" si="8">C91/C87</f>
        <v>7.3958011701321699E-2</v>
      </c>
      <c r="D92" s="3">
        <f t="shared" si="8"/>
        <v>-8.3104382563140566E-2</v>
      </c>
      <c r="E92" s="3">
        <f t="shared" si="8"/>
        <v>9.2628253601915359E-2</v>
      </c>
      <c r="F92" s="3">
        <f t="shared" si="8"/>
        <v>2.3659527236050963E-2</v>
      </c>
      <c r="G92" s="3">
        <f t="shared" si="8"/>
        <v>7.0141202863138172E-2</v>
      </c>
      <c r="H92" s="3">
        <f t="shared" si="8"/>
        <v>0.11167261256056765</v>
      </c>
      <c r="I92" s="3">
        <f t="shared" si="8"/>
        <v>0.10600713506178681</v>
      </c>
      <c r="J92" s="3">
        <f t="shared" si="8"/>
        <v>1.2008693220980549E-2</v>
      </c>
      <c r="K92" s="3">
        <f t="shared" si="8"/>
        <v>6.4231011187851655E-2</v>
      </c>
      <c r="L92" s="3">
        <f t="shared" si="8"/>
        <v>-1.3278960513445268E-2</v>
      </c>
      <c r="M92" s="3"/>
      <c r="N92" s="3">
        <f t="shared" si="8"/>
        <v>0.11553835114428723</v>
      </c>
      <c r="O92" s="3">
        <f t="shared" si="8"/>
        <v>9.8876271542425259E-2</v>
      </c>
      <c r="P92" s="3">
        <f t="shared" si="8"/>
        <v>0.10507581782532008</v>
      </c>
      <c r="Q92" s="3">
        <f t="shared" si="8"/>
        <v>0.12436675010566417</v>
      </c>
      <c r="R92" s="3">
        <f t="shared" si="8"/>
        <v>0.13660917372564663</v>
      </c>
      <c r="S92" s="3">
        <f t="shared" si="8"/>
        <v>0.12115221105725706</v>
      </c>
      <c r="T92" s="3">
        <f t="shared" si="8"/>
        <v>0.10184951556037454</v>
      </c>
      <c r="U92" s="3">
        <f t="shared" si="8"/>
        <v>0.13235130300903389</v>
      </c>
      <c r="V92" s="3">
        <f t="shared" si="8"/>
        <v>0.15730632427110158</v>
      </c>
    </row>
    <row r="93" spans="1:25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109" spans="16:20" x14ac:dyDescent="0.25">
      <c r="P109" s="6"/>
      <c r="Q109" s="6"/>
      <c r="S109" s="6"/>
      <c r="T109" s="6"/>
    </row>
    <row r="110" spans="16:20" x14ac:dyDescent="0.25">
      <c r="P110" s="6"/>
      <c r="Q110" s="6"/>
      <c r="S110" s="6"/>
      <c r="T110" s="6"/>
    </row>
    <row r="111" spans="16:20" x14ac:dyDescent="0.25">
      <c r="P111" s="6"/>
      <c r="Q111" s="6"/>
      <c r="S111" s="6"/>
      <c r="T111" s="6"/>
    </row>
    <row r="112" spans="16:20" x14ac:dyDescent="0.25">
      <c r="P112" s="6"/>
      <c r="Q112" s="6"/>
      <c r="S112" s="6"/>
      <c r="T112" s="6"/>
    </row>
    <row r="113" spans="16:20" x14ac:dyDescent="0.25">
      <c r="P113" s="6"/>
      <c r="Q113" s="6"/>
      <c r="S113" s="6"/>
      <c r="T113" s="6"/>
    </row>
    <row r="114" spans="16:20" x14ac:dyDescent="0.25">
      <c r="P114" s="6"/>
      <c r="Q114" s="6"/>
      <c r="S114" s="6"/>
      <c r="T114" s="6"/>
    </row>
    <row r="115" spans="16:20" x14ac:dyDescent="0.25">
      <c r="P115" s="6"/>
      <c r="Q115" s="6"/>
      <c r="S115" s="6"/>
      <c r="T115" s="6"/>
    </row>
    <row r="116" spans="16:20" x14ac:dyDescent="0.25">
      <c r="P116" s="6"/>
      <c r="Q116" s="6"/>
      <c r="S116" s="6"/>
      <c r="T116" s="6"/>
    </row>
    <row r="117" spans="16:20" x14ac:dyDescent="0.25">
      <c r="P117" s="6"/>
      <c r="Q117" s="6"/>
      <c r="S117" s="6"/>
      <c r="T117" s="6"/>
    </row>
    <row r="118" spans="16:20" x14ac:dyDescent="0.25">
      <c r="P118" s="6"/>
      <c r="Q118" s="6"/>
    </row>
    <row r="119" spans="16:20" x14ac:dyDescent="0.25">
      <c r="P119" s="6"/>
      <c r="Q119" s="6"/>
    </row>
  </sheetData>
  <mergeCells count="1">
    <mergeCell ref="A83:L83"/>
  </mergeCells>
  <phoneticPr fontId="10" type="noConversion"/>
  <conditionalFormatting sqref="B2:L2">
    <cfRule type="duplicateValues" dxfId="56" priority="32"/>
  </conditionalFormatting>
  <conditionalFormatting sqref="B3:L3">
    <cfRule type="duplicateValues" dxfId="55" priority="30"/>
  </conditionalFormatting>
  <conditionalFormatting sqref="B4:L4">
    <cfRule type="duplicateValues" dxfId="54" priority="27"/>
    <cfRule type="duplicateValues" dxfId="53" priority="28"/>
  </conditionalFormatting>
  <conditionalFormatting sqref="B5:L5">
    <cfRule type="duplicateValues" dxfId="52" priority="23"/>
    <cfRule type="duplicateValues" dxfId="51" priority="24"/>
  </conditionalFormatting>
  <conditionalFormatting sqref="B6:L6">
    <cfRule type="duplicateValues" dxfId="50" priority="19"/>
    <cfRule type="duplicateValues" dxfId="49" priority="20"/>
  </conditionalFormatting>
  <conditionalFormatting sqref="B7:L7">
    <cfRule type="duplicateValues" dxfId="48" priority="13"/>
    <cfRule type="duplicateValues" dxfId="47" priority="14"/>
  </conditionalFormatting>
  <conditionalFormatting sqref="B8:L8">
    <cfRule type="duplicateValues" dxfId="46" priority="9"/>
    <cfRule type="duplicateValues" dxfId="45" priority="10"/>
  </conditionalFormatting>
  <conditionalFormatting sqref="B9:L15">
    <cfRule type="duplicateValues" dxfId="44" priority="3"/>
    <cfRule type="duplicateValues" dxfId="43" priority="4"/>
  </conditionalFormatting>
  <conditionalFormatting sqref="N2:V2">
    <cfRule type="duplicateValues" dxfId="42" priority="31"/>
  </conditionalFormatting>
  <conditionalFormatting sqref="N3:V3">
    <cfRule type="duplicateValues" dxfId="41" priority="29"/>
  </conditionalFormatting>
  <conditionalFormatting sqref="N4:V4">
    <cfRule type="duplicateValues" dxfId="40" priority="25"/>
    <cfRule type="duplicateValues" dxfId="39" priority="26"/>
  </conditionalFormatting>
  <conditionalFormatting sqref="N5:V5">
    <cfRule type="duplicateValues" dxfId="38" priority="21"/>
    <cfRule type="duplicateValues" dxfId="37" priority="22"/>
  </conditionalFormatting>
  <conditionalFormatting sqref="N6:V6">
    <cfRule type="duplicateValues" dxfId="36" priority="17"/>
    <cfRule type="duplicateValues" dxfId="35" priority="18"/>
  </conditionalFormatting>
  <conditionalFormatting sqref="N7:V7">
    <cfRule type="duplicateValues" dxfId="34" priority="15"/>
    <cfRule type="duplicateValues" dxfId="33" priority="16"/>
  </conditionalFormatting>
  <conditionalFormatting sqref="N8:V8">
    <cfRule type="duplicateValues" dxfId="32" priority="11"/>
    <cfRule type="duplicateValues" dxfId="31" priority="12"/>
  </conditionalFormatting>
  <conditionalFormatting sqref="N9:V15">
    <cfRule type="duplicateValues" dxfId="30" priority="7"/>
    <cfRule type="duplicateValues" dxfId="29" priority="8"/>
  </conditionalFormatting>
  <hyperlinks>
    <hyperlink ref="A14" r:id="rId1" display="https://www.pressgazette.co.uk/national-newspaper-print-abcs-daily-star-overtakes-daily-telegraph-for-first-time-in-over-a-year/" xr:uid="{00000000-0004-0000-0100-000000000000}"/>
    <hyperlink ref="A15" r:id="rId2" display="https://www.pressgazette.co.uk/national-newspaper-abcs-metro-climbs-above-the-suns-total-circulation-as-mirror-and-telegraph-titles-post-double-digit-drops/" xr:uid="{00000000-0004-0000-0100-000001000000}"/>
    <hyperlink ref="A16" r:id="rId3" display="https://www.pressgazette.co.uk/national-newspaper-abcs-sun-regains-top-spot-as-city-am-times-and-observer-fare-best-amid-industry-wide-circulation-decline/" xr:uid="{00000000-0004-0000-0100-000002000000}"/>
    <hyperlink ref="A17" r:id="rId4" display="https://www.pressgazette.co.uk/national-newspaper-abcs-daily-telegraph-decision-to-stop-selling-bulks-sees-circulation-fall-by-nearly-a-fifth-year-on-year/" xr:uid="{00000000-0004-0000-0100-000003000000}"/>
    <hyperlink ref="A19" r:id="rId5" display="https://www.pressgazette.co.uk/national-newspaper-abcs-free-metro-tops-circulation-figures-again-but-sun-still-uks-best-selling-newspaper-web-figures/" xr:uid="{00000000-0004-0000-0100-000004000000}"/>
    <hyperlink ref="A20" r:id="rId6" display="https://www.pressgazette.co.uk/national-newspaper-abcs-double-digit-drop-for-mail-titles-as-metro-only-uk-paper-to-see-circulation-growth-in-july/" xr:uid="{00000000-0004-0000-0100-000005000000}"/>
    <hyperlink ref="A21" r:id="rId7" display="https://www.pressgazette.co.uk/national-abcs-free-evening-standard-only-uk-paper-to-see-circulation-growth-in-august/" xr:uid="{00000000-0004-0000-0100-000006000000}"/>
    <hyperlink ref="A22" r:id="rId8" display="https://www.pressgazette.co.uk/national-newspaper-online-abcs-mail-online-audience-down-nearly-a-fifth-in-september/" xr:uid="{00000000-0004-0000-0100-000007000000}"/>
    <hyperlink ref="A23" r:id="rId9" display="https://www.pressgazette.co.uk/national-newspaper-online-abcs-metro-sees-lowest-circulation-drop-as-industry-wide-decline-continues/" xr:uid="{00000000-0004-0000-0100-000008000000}"/>
    <hyperlink ref="A24" r:id="rId10" display="https://www.pressgazette.co.uk/national-newspaper-online-abcs-web-figures-in-double-digit-drop-as-print-circulation-falls-across-the-board/" xr:uid="{00000000-0004-0000-0100-000009000000}"/>
    <hyperlink ref="A25" r:id="rId11" display="https://www.pressgazette.co.uk/national-newspaper-abcs-telegraph-y-o-y-circulation-decline-slows-as-bulk-sales-distortion-ends/" xr:uid="{00000000-0004-0000-0100-00000A000000}"/>
    <hyperlink ref="A26" r:id="rId12" display="https://www.pressgazette.co.uk/national-newspaper-abcs-mail-titles-see-year-on-year-circulation-lift-as-bulk-sales-distortion-ends/" xr:uid="{00000000-0004-0000-0100-00000B000000}"/>
    <hyperlink ref="A27" r:id="rId13" display="https://www.pressgazette.co.uk/national-newsbrand-abcs-full-figures-for-february-2019/" xr:uid="{00000000-0004-0000-0100-00000C000000}"/>
    <hyperlink ref="A28" r:id="rId14" display="https://www.pressgazette.co.uk/national-newsbrand-abcs-full-circulation-figures-for-march-2019/" xr:uid="{00000000-0004-0000-0100-00000D000000}"/>
    <hyperlink ref="A29" r:id="rId15" display="https://www.pressgazette.co.uk/national-newsbrand-abcs-bulk-sales-help-times-climb-above-sunday-mirror-in-circulation-game/" xr:uid="{00000000-0004-0000-0100-00000E000000}"/>
    <hyperlink ref="A30" r:id="rId16" display="https://www.pressgazette.co.uk/national-newsbrand-abcs-sunday-newspapers-hit-by-biggest-circulation-drops/" xr:uid="{00000000-0004-0000-0100-00000F000000}"/>
    <hyperlink ref="A31" r:id="rId17" display="https://www.pressgazette.co.uk/national-newsbrand-abcs-tabloids-worst-hit-as-circulations-fall-year-on-year/" xr:uid="{00000000-0004-0000-0100-000010000000}"/>
    <hyperlink ref="A32" r:id="rId18" display="https://www.pressgazette.co.uk/national-newspaper-abcs-guardian-sees-smallest-circulation-decline-for-july-2019/" xr:uid="{00000000-0004-0000-0100-000011000000}"/>
    <hyperlink ref="A33" r:id="rId19" display="https://www.pressgazette.co.uk/national-newspaper-abcs-guardian-sees-smallest-circulation-decline-in-august-as-daily-star-sunday-worst-hit/" xr:uid="{00000000-0004-0000-0100-000012000000}"/>
    <hyperlink ref="A34" r:id="rId20" display="https://www.pressgazette.co.uk/national-newspaper-abcs-daily-mail-closes-on-suns-position-as-top-selling-title/" xr:uid="{00000000-0004-0000-0100-000013000000}"/>
    <hyperlink ref="A35" r:id="rId21" display="https://www.pressgazette.co.uk/national-newspaper-abcs-guardian-and-observer-see-smallest-circulation-drop-among-paid-for-titles/" xr:uid="{00000000-0004-0000-0100-000014000000}"/>
    <hyperlink ref="A36" r:id="rId22" display="https://www.pressgazette.co.uk/national-newspaper-abcs-full-figures-for-november-2019/" xr:uid="{00000000-0004-0000-0100-000015000000}"/>
    <hyperlink ref="A37" r:id="rId23" display="https://www.pressgazette.co.uk/national-newspaper-abcs-full-figures-december-2019-observer/" xr:uid="{00000000-0004-0000-0100-000016000000}"/>
    <hyperlink ref="A38" r:id="rId24" display="https://www.pressgazette.co.uk/national-newspaper-abc-daily-star-sunday-print-drop-first-2020-circulation-figures/" xr:uid="{00000000-0004-0000-0100-000017000000}"/>
    <hyperlink ref="A39" r:id="rId25" display="https://www.pressgazette.co.uk/national-newspaper-abcs-daily-mail-closes-circulation-gap-on-sun-to-5500-copies/" xr:uid="{00000000-0004-0000-0100-000018000000}"/>
    <hyperlink ref="A40" r:id="rId26" display="https://www.pressgazette.co.uk/national-newspaper-abcs-print-circulations-held-during-coronavirus-outbreak-before-uk-lockdown/" xr:uid="{00000000-0004-0000-0100-000019000000}"/>
    <hyperlink ref="A41" r:id="rId27" display="https://www.pressgazette.co.uk/national-newsbrand-abc-sales-slump-during-uk-lockdown/" xr:uid="{00000000-0004-0000-0100-00001A000000}"/>
    <hyperlink ref="A42" r:id="rId28" display="https://www.pressgazette.co.uk/abcs-national-newspapers-show-signs-of-recovery-from-covid-19-circulation-slump/" xr:uid="{00000000-0004-0000-0100-00001B000000}"/>
    <hyperlink ref="A43" r:id="rId29" display="https://www.pressgazette.co.uk/june-uk-national-press-abcs-daily-star-sees-biggest-recovery-from-covid-19-lockdown-sales-slump/" xr:uid="{00000000-0004-0000-0100-00001C000000}"/>
    <hyperlink ref="A44" r:id="rId30" display="https://www.pressgazette.co.uk/july-national-press-abcs-free-dailies-standard-and-metro-see-slow-circulation-recovery-as-lockdown-eases/" xr:uid="{00000000-0004-0000-0100-00001D000000}"/>
    <hyperlink ref="A45" r:id="rId31" display="https://www.pressgazette.co.uk/august-national-press-abcs-ft-takes-hardest-hit-since-last-year-as-observer-and-mos-fare-best/" xr:uid="{00000000-0004-0000-0100-00001E000000}"/>
    <hyperlink ref="A46" r:id="rId32" display="https://www.pressgazette.co.uk/september-national-press-abcs-daily-mail-print-sale-back-over-1m-for-first-time-in-six-months/" xr:uid="{00000000-0004-0000-0100-00001F000000}"/>
    <hyperlink ref="A49" r:id="rId33" display="https://www.pressgazette.co.uk/most-popular-newspapers-uk-abc-monthly-circulation-figures/" xr:uid="{00000000-0004-0000-0100-000020000000}"/>
    <hyperlink ref="A18" r:id="rId34" display="https://www.pressgazette.co.uk/national-newspaper-abcs-industry-wide-circulation-decline-continues-as-metro-and-sun-top-the-table/" xr:uid="{00000000-0004-0000-0100-000021000000}"/>
    <hyperlink ref="A2" r:id="rId35" display="https://www.pressgazette.co.uk/national-newspaper-print-abcs-for-jan-2017-observer-up-year-on-year-the-sun-is-fastest-riser-month-on-month/" xr:uid="{00000000-0004-0000-0100-000022000000}"/>
    <hyperlink ref="A3" r:id="rId36" display="https://www.pressgazette.co.uk/metro-circulation-overtakes-daily-mail-and-is-within-30000-of-the-sun-on-weekdays/" xr:uid="{00000000-0004-0000-0100-000023000000}"/>
    <hyperlink ref="A4" r:id="rId37" display="https://www.pressgazette.co.uk/abcs-times-records-biggest-print-growth-amid-declining-national-press-circulation-figures/" xr:uid="{00000000-0004-0000-0100-000024000000}"/>
    <hyperlink ref="A5" r:id="rId38" display="https://www.pressgazette.co.uk/print-abcs-bulks-boost-times-as-trinity-mirror-nationals-and-scottish-dailies-record-double-digital-circulation-falls/" xr:uid="{00000000-0004-0000-0100-000025000000}"/>
    <hyperlink ref="A6" r:id="rId39" display="https://www.pressgazette.co.uk/print-abc-metro-overtakes-sun-in-uk-weekday-distribution-but-murdoch-title-still-britains-best-selling-paper/" xr:uid="{00000000-0004-0000-0100-000026000000}"/>
    <hyperlink ref="A7" r:id="rId40" display="https://www.pressgazette.co.uk/the-sun-mirror-and-daily-star-all-lose-sales-by-more-than-10-per-cent-year-on-year-in-june/" xr:uid="{00000000-0004-0000-0100-000027000000}"/>
    <hyperlink ref="A8" r:id="rId41" display="https://www.pressgazette.co.uk/print-abcs-metro-only-newspaper-to-grow-distribution-as-all-paid-for-nationals-lost-sales-in-july/" xr:uid="{00000000-0004-0000-0100-000028000000}"/>
    <hyperlink ref="A9" r:id="rId42" display="https://www.pressgazette.co.uk/abc-national-press-circulation-figures-mirror-titles-were-the-biggest-fallers-in-august/" xr:uid="{00000000-0004-0000-0100-000029000000}"/>
    <hyperlink ref="A10" r:id="rId43" display="https://www.pressgazette.co.uk/national-newspaper-abcs-bulks-helped-times-and-daily-telegraph-boost-print-circulations-in-september/" xr:uid="{00000000-0004-0000-0100-00002A000000}"/>
    <hyperlink ref="A11" r:id="rId44" display="https://www.pressgazette.co.uk/print-abcs-mirror-national-titles-hit-hardest-amid-industry-wide-circulation-drop/" xr:uid="{00000000-0004-0000-0100-00002B000000}"/>
    <hyperlink ref="A12" r:id="rId45" display="https://www.pressgazette.co.uk/abc-increased-bulks-help-telegraph-become-only-uk-newspaper-to-increase-circulation-in-november/" xr:uid="{00000000-0004-0000-0100-00002C000000}"/>
    <hyperlink ref="A13" r:id="rId46" display="https://www.pressgazette.co.uk/times-overtakes-telegraph-headline-print-circulation-for-first-time-abc-figures-show/" xr:uid="{00000000-0004-0000-0100-00002D000000}"/>
  </hyperlinks>
  <pageMargins left="0.7" right="0.7" top="0.75" bottom="0.75" header="0.3" footer="0.3"/>
  <pageSetup orientation="portrait" r:id="rId4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06"/>
  <sheetViews>
    <sheetView topLeftCell="A36" workbookViewId="0">
      <selection activeCell="D85" sqref="D85"/>
    </sheetView>
  </sheetViews>
  <sheetFormatPr defaultRowHeight="15" x14ac:dyDescent="0.25"/>
  <cols>
    <col min="1" max="1" width="12.42578125" bestFit="1" customWidth="1"/>
    <col min="2" max="22" width="10.7109375" customWidth="1"/>
    <col min="25" max="25" width="11.5703125" bestFit="1" customWidth="1"/>
  </cols>
  <sheetData>
    <row r="1" spans="1:45" ht="72" x14ac:dyDescent="0.25">
      <c r="B1" s="18" t="s">
        <v>35</v>
      </c>
      <c r="C1" s="18" t="s">
        <v>0</v>
      </c>
      <c r="D1" s="18" t="s">
        <v>8</v>
      </c>
      <c r="E1" s="18" t="s">
        <v>1</v>
      </c>
      <c r="F1" s="18" t="s">
        <v>36</v>
      </c>
      <c r="G1" s="18" t="s">
        <v>2</v>
      </c>
      <c r="H1" s="18" t="s">
        <v>4</v>
      </c>
      <c r="I1" s="18" t="s">
        <v>3</v>
      </c>
      <c r="J1" s="20" t="s">
        <v>43</v>
      </c>
      <c r="K1" s="18" t="s">
        <v>6</v>
      </c>
      <c r="L1" s="18" t="s">
        <v>5</v>
      </c>
      <c r="M1" s="29" t="s">
        <v>60</v>
      </c>
      <c r="N1" s="18" t="s">
        <v>37</v>
      </c>
      <c r="O1" s="18" t="s">
        <v>9</v>
      </c>
      <c r="P1" s="18" t="s">
        <v>38</v>
      </c>
      <c r="Q1" s="18" t="s">
        <v>10</v>
      </c>
      <c r="R1" s="18" t="s">
        <v>42</v>
      </c>
      <c r="S1" s="18" t="s">
        <v>11</v>
      </c>
      <c r="T1" s="18" t="s">
        <v>14</v>
      </c>
      <c r="U1" s="18" t="s">
        <v>12</v>
      </c>
      <c r="V1" s="18" t="s">
        <v>13</v>
      </c>
      <c r="W1" s="29" t="s">
        <v>61</v>
      </c>
      <c r="X1" s="18"/>
      <c r="Z1" s="53" t="s">
        <v>62</v>
      </c>
      <c r="AA1" s="54" t="s">
        <v>68</v>
      </c>
      <c r="AB1" s="54" t="s">
        <v>69</v>
      </c>
      <c r="AC1" s="54" t="s">
        <v>70</v>
      </c>
      <c r="AD1" s="54" t="s">
        <v>63</v>
      </c>
      <c r="AE1" s="54" t="s">
        <v>64</v>
      </c>
      <c r="AF1" s="54" t="s">
        <v>71</v>
      </c>
      <c r="AG1" s="54" t="s">
        <v>72</v>
      </c>
      <c r="AH1" s="54" t="s">
        <v>73</v>
      </c>
      <c r="AI1" s="54" t="s">
        <v>74</v>
      </c>
      <c r="AJ1" s="55" t="s">
        <v>75</v>
      </c>
      <c r="AK1" s="54" t="s">
        <v>65</v>
      </c>
      <c r="AL1" s="54" t="s">
        <v>76</v>
      </c>
      <c r="AM1" s="54" t="s">
        <v>67</v>
      </c>
      <c r="AN1" s="54" t="s">
        <v>77</v>
      </c>
      <c r="AO1" s="54" t="s">
        <v>66</v>
      </c>
      <c r="AP1" s="54" t="s">
        <v>111</v>
      </c>
      <c r="AQ1" s="54" t="s">
        <v>78</v>
      </c>
      <c r="AR1" s="54" t="s">
        <v>79</v>
      </c>
      <c r="AS1" s="66" t="s">
        <v>80</v>
      </c>
    </row>
    <row r="2" spans="1:45" x14ac:dyDescent="0.25">
      <c r="A2" s="21">
        <v>42736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"/>
      <c r="N2" s="6"/>
      <c r="O2" s="6"/>
      <c r="P2" s="6"/>
      <c r="Q2" s="6"/>
      <c r="R2" s="6"/>
      <c r="S2" s="6"/>
      <c r="T2" s="6"/>
      <c r="U2" s="6"/>
      <c r="V2" s="6"/>
      <c r="W2" s="58"/>
      <c r="Y2" s="42"/>
      <c r="Z2" s="15"/>
      <c r="AS2" s="16"/>
    </row>
    <row r="3" spans="1:45" x14ac:dyDescent="0.25">
      <c r="A3" s="21">
        <v>42767</v>
      </c>
      <c r="B3" s="3">
        <f>('Monthly ABCs 2017-23'!B3/'Monthly ABCs 2017-23'!B2)-1</f>
        <v>-4.4829499944501583E-2</v>
      </c>
      <c r="C3" s="3">
        <f>('Monthly ABCs 2017-23'!C3/'Monthly ABCs 2017-23'!C2)-1</f>
        <v>-3.7865309122861124E-2</v>
      </c>
      <c r="D3" s="3">
        <f>('Monthly ABCs 2017-23'!D3/'Monthly ABCs 2017-23'!D2)-1</f>
        <v>-5.6941439013757922E-4</v>
      </c>
      <c r="E3" s="3">
        <f>('Monthly ABCs 2017-23'!E3/'Monthly ABCs 2017-23'!E2)-1</f>
        <v>-3.3120978689121672E-2</v>
      </c>
      <c r="F3" s="3">
        <f>('Monthly ABCs 2017-23'!F3/'Monthly ABCs 2017-23'!F2)-1</f>
        <v>-2.2607759146037409E-2</v>
      </c>
      <c r="G3" s="3">
        <f>('Monthly ABCs 2017-23'!G3/'Monthly ABCs 2017-23'!G2)-1</f>
        <v>-3.1607722897229906E-2</v>
      </c>
      <c r="H3" s="3">
        <f>('Monthly ABCs 2017-23'!H3/'Monthly ABCs 2017-23'!H2)-1</f>
        <v>-8.9115115941363898E-3</v>
      </c>
      <c r="I3" s="3">
        <f>('Monthly ABCs 2017-23'!I3/'Monthly ABCs 2017-23'!I2)-1</f>
        <v>-7.6761408224566008E-3</v>
      </c>
      <c r="J3" s="3">
        <f>('Monthly ABCs 2017-23'!J3/'Monthly ABCs 2017-23'!J2)-1</f>
        <v>-3.5723924908535043E-3</v>
      </c>
      <c r="K3" s="3">
        <f>('Monthly ABCs 2017-23'!K3/'Monthly ABCs 2017-23'!K2)-1</f>
        <v>-1.4111102605322889E-2</v>
      </c>
      <c r="L3" s="3">
        <f>('Monthly ABCs 2017-23'!L3/'Monthly ABCs 2017-23'!L2)-1</f>
        <v>-2.4586606254366816E-2</v>
      </c>
      <c r="M3" s="44">
        <f>AVERAGE(B3:L3)</f>
        <v>-2.0859857996093224E-2</v>
      </c>
      <c r="N3" s="3">
        <f>('Monthly ABCs 2017-23'!N3/'Monthly ABCs 2017-23'!N2)-1</f>
        <v>-3.484452276525829E-3</v>
      </c>
      <c r="O3" s="3">
        <f>('Monthly ABCs 2017-23'!O3/'Monthly ABCs 2017-23'!O2)-1</f>
        <v>-9.3467007529507429E-3</v>
      </c>
      <c r="P3" s="3">
        <f>('Monthly ABCs 2017-23'!P3/'Monthly ABCs 2017-23'!P2)-1</f>
        <v>-4.0122475149054759E-3</v>
      </c>
      <c r="Q3" s="3">
        <f>('Monthly ABCs 2017-23'!Q3/'Monthly ABCs 2017-23'!Q2)-1</f>
        <v>-2.7181988218225039E-2</v>
      </c>
      <c r="R3" s="3">
        <f>('Monthly ABCs 2017-23'!R3/'Monthly ABCs 2017-23'!R2)-1</f>
        <v>-7.3928770172509983E-3</v>
      </c>
      <c r="S3" s="3">
        <f>('Monthly ABCs 2017-23'!S3/'Monthly ABCs 2017-23'!S2)-1</f>
        <v>-4.7383343459251881E-3</v>
      </c>
      <c r="T3" s="3">
        <f>('Monthly ABCs 2017-23'!T3/'Monthly ABCs 2017-23'!T2)-1</f>
        <v>-1.1493819716611342E-2</v>
      </c>
      <c r="U3" s="3">
        <f>('Monthly ABCs 2017-23'!U3/'Monthly ABCs 2017-23'!U2)-1</f>
        <v>7.3558903586823376E-3</v>
      </c>
      <c r="V3" s="3">
        <f>('Monthly ABCs 2017-23'!V3/'Monthly ABCs 2017-23'!V2)-1</f>
        <v>-1.43328101774578E-2</v>
      </c>
      <c r="W3" s="44">
        <f>AVERAGE(N3:V3)</f>
        <v>-8.2919266290188975E-3</v>
      </c>
      <c r="Y3" s="42"/>
      <c r="Z3" s="56">
        <f>B3-$M3</f>
        <v>-2.3969641948408359E-2</v>
      </c>
      <c r="AA3" s="42">
        <f t="shared" ref="AA3:AJ3" si="0">C3-$M3</f>
        <v>-1.70054511267679E-2</v>
      </c>
      <c r="AB3" s="42">
        <f t="shared" si="0"/>
        <v>2.0290443605955645E-2</v>
      </c>
      <c r="AC3" s="42">
        <f t="shared" si="0"/>
        <v>-1.2261120693028447E-2</v>
      </c>
      <c r="AD3" s="42">
        <f t="shared" si="0"/>
        <v>-1.7479011499441852E-3</v>
      </c>
      <c r="AE3" s="42">
        <f t="shared" si="0"/>
        <v>-1.0747864901136682E-2</v>
      </c>
      <c r="AF3" s="42">
        <f t="shared" si="0"/>
        <v>1.1948346401956834E-2</v>
      </c>
      <c r="AG3" s="42">
        <f t="shared" si="0"/>
        <v>1.3183717173636623E-2</v>
      </c>
      <c r="AH3" s="42">
        <f t="shared" si="0"/>
        <v>1.728746550523972E-2</v>
      </c>
      <c r="AI3" s="42">
        <f t="shared" si="0"/>
        <v>6.7487553907703349E-3</v>
      </c>
      <c r="AJ3" s="42">
        <f t="shared" si="0"/>
        <v>-3.726748258273592E-3</v>
      </c>
      <c r="AK3" s="42">
        <f t="shared" ref="AK3:AK38" si="1">N3-W3</f>
        <v>4.8074743524930685E-3</v>
      </c>
      <c r="AL3" s="42">
        <f>O3-$W3</f>
        <v>-1.0547741239318453E-3</v>
      </c>
      <c r="AM3" s="42">
        <f t="shared" ref="AM3:AS3" si="2">P3-$W3</f>
        <v>4.2796791141134216E-3</v>
      </c>
      <c r="AN3" s="42">
        <f t="shared" si="2"/>
        <v>-1.8890061589206142E-2</v>
      </c>
      <c r="AO3" s="42">
        <f t="shared" si="2"/>
        <v>8.9904961176789921E-4</v>
      </c>
      <c r="AP3" s="42">
        <f t="shared" si="2"/>
        <v>3.5535922830937094E-3</v>
      </c>
      <c r="AQ3" s="42">
        <f t="shared" si="2"/>
        <v>-3.2018930875924445E-3</v>
      </c>
      <c r="AR3" s="42">
        <f t="shared" si="2"/>
        <v>1.5647816987701235E-2</v>
      </c>
      <c r="AS3" s="57">
        <f t="shared" si="2"/>
        <v>-6.0408835484389023E-3</v>
      </c>
    </row>
    <row r="4" spans="1:45" x14ac:dyDescent="0.25">
      <c r="A4" s="21">
        <v>42795</v>
      </c>
      <c r="B4" s="3">
        <f>('Monthly ABCs 2017-23'!B4/'Monthly ABCs 2017-23'!B3)-1</f>
        <v>6.4843087015866718E-3</v>
      </c>
      <c r="C4" s="3">
        <f>('Monthly ABCs 2017-23'!C4/'Monthly ABCs 2017-23'!C3)-1</f>
        <v>-7.7056437221182383E-3</v>
      </c>
      <c r="D4" s="3">
        <f>('Monthly ABCs 2017-23'!D4/'Monthly ABCs 2017-23'!D3)-1</f>
        <v>2.1373673460400866E-3</v>
      </c>
      <c r="E4" s="3">
        <f>('Monthly ABCs 2017-23'!E4/'Monthly ABCs 2017-23'!E3)-1</f>
        <v>-1.2247477810007124E-2</v>
      </c>
      <c r="F4" s="3">
        <f>('Monthly ABCs 2017-23'!F4/'Monthly ABCs 2017-23'!F3)-1</f>
        <v>-7.3232832795611102E-4</v>
      </c>
      <c r="G4" s="3">
        <f>('Monthly ABCs 2017-23'!G4/'Monthly ABCs 2017-23'!G3)-1</f>
        <v>7.1151966518778753E-3</v>
      </c>
      <c r="H4" s="3">
        <f>('Monthly ABCs 2017-23'!H4/'Monthly ABCs 2017-23'!H3)-1</f>
        <v>-5.9327349188232903E-3</v>
      </c>
      <c r="I4" s="3">
        <f>('Monthly ABCs 2017-23'!I4/'Monthly ABCs 2017-23'!I3)-1</f>
        <v>-7.0105988437625388E-3</v>
      </c>
      <c r="J4" s="3">
        <f>('Monthly ABCs 2017-23'!J4/'Monthly ABCs 2017-23'!J3)-1</f>
        <v>-1.9976299305908274E-3</v>
      </c>
      <c r="K4" s="3">
        <f>('Monthly ABCs 2017-23'!K4/'Monthly ABCs 2017-23'!K3)-1</f>
        <v>-7.2018324878351248E-3</v>
      </c>
      <c r="L4" s="3">
        <f>('Monthly ABCs 2017-23'!L4/'Monthly ABCs 2017-23'!L3)-1</f>
        <v>3.1294938652803639E-2</v>
      </c>
      <c r="M4" s="44">
        <f t="shared" ref="M4:M36" si="3">AVERAGE(B4:L4)</f>
        <v>3.8214230101954715E-4</v>
      </c>
      <c r="N4" s="3">
        <f>('Monthly ABCs 2017-23'!N4/'Monthly ABCs 2017-23'!N3)-1</f>
        <v>-6.7284529737821064E-3</v>
      </c>
      <c r="O4" s="3">
        <f>('Monthly ABCs 2017-23'!O4/'Monthly ABCs 2017-23'!O3)-1</f>
        <v>1.5791678234926554E-3</v>
      </c>
      <c r="P4" s="3">
        <f>('Monthly ABCs 2017-23'!P4/'Monthly ABCs 2017-23'!P3)-1</f>
        <v>5.2208402765008266E-4</v>
      </c>
      <c r="Q4" s="3">
        <f>('Monthly ABCs 2017-23'!Q4/'Monthly ABCs 2017-23'!Q3)-1</f>
        <v>-1.3494573420541944E-2</v>
      </c>
      <c r="R4" s="3">
        <f>('Monthly ABCs 2017-23'!R4/'Monthly ABCs 2017-23'!R3)-1</f>
        <v>-1.6650642058848586E-3</v>
      </c>
      <c r="S4" s="3">
        <f>('Monthly ABCs 2017-23'!S4/'Monthly ABCs 2017-23'!S3)-1</f>
        <v>1.5261190791826529E-4</v>
      </c>
      <c r="T4" s="3">
        <f>('Monthly ABCs 2017-23'!T4/'Monthly ABCs 2017-23'!T3)-1</f>
        <v>-2.3973815060696957E-2</v>
      </c>
      <c r="U4" s="3">
        <f>('Monthly ABCs 2017-23'!U4/'Monthly ABCs 2017-23'!U3)-1</f>
        <v>-3.6267347017665985E-2</v>
      </c>
      <c r="V4" s="3">
        <f>('Monthly ABCs 2017-23'!V4/'Monthly ABCs 2017-23'!V3)-1</f>
        <v>-2.1095731147375285E-2</v>
      </c>
      <c r="W4" s="44">
        <f t="shared" ref="W4:W37" si="4">AVERAGE(N4:V4)</f>
        <v>-1.1219013340765126E-2</v>
      </c>
      <c r="Y4" s="42"/>
      <c r="Z4" s="56">
        <f t="shared" ref="Z4:Z39" si="5">B4-$M4</f>
        <v>6.1021664005671246E-3</v>
      </c>
      <c r="AA4" s="42">
        <f t="shared" ref="AA4:AA37" si="6">C4-$M4</f>
        <v>-8.0877860231377847E-3</v>
      </c>
      <c r="AB4" s="42">
        <f t="shared" ref="AB4:AB37" si="7">D4-$M4</f>
        <v>1.7552250450205394E-3</v>
      </c>
      <c r="AC4" s="42">
        <f t="shared" ref="AC4:AC37" si="8">E4-$M4</f>
        <v>-1.262962011102667E-2</v>
      </c>
      <c r="AD4" s="42">
        <f t="shared" ref="AD4:AD40" si="9">F4-$M4</f>
        <v>-1.1144706289756582E-3</v>
      </c>
      <c r="AE4" s="42">
        <f t="shared" ref="AE4:AE37" si="10">G4-$M4</f>
        <v>6.7330543508583281E-3</v>
      </c>
      <c r="AF4" s="42">
        <f t="shared" ref="AF4:AF37" si="11">H4-$M4</f>
        <v>-6.3148772198428375E-3</v>
      </c>
      <c r="AG4" s="42">
        <f t="shared" ref="AG4:AG37" si="12">I4-$M4</f>
        <v>-7.392741144782086E-3</v>
      </c>
      <c r="AH4" s="42">
        <f t="shared" ref="AH4:AH37" si="13">J4-$M4</f>
        <v>-2.3797722316103746E-3</v>
      </c>
      <c r="AI4" s="42">
        <f t="shared" ref="AI4:AI37" si="14">K4-$M4</f>
        <v>-7.583974788854672E-3</v>
      </c>
      <c r="AJ4" s="42">
        <f t="shared" ref="AJ4:AJ37" si="15">L4-$M4</f>
        <v>3.0912796351784091E-2</v>
      </c>
      <c r="AK4" s="42">
        <f t="shared" si="1"/>
        <v>4.4905603669830197E-3</v>
      </c>
      <c r="AL4" s="42">
        <f t="shared" ref="AL4:AL46" si="16">O4-$W4</f>
        <v>1.2798181164257781E-2</v>
      </c>
      <c r="AM4" s="42">
        <f t="shared" ref="AM4:AM40" si="17">P4-$W4</f>
        <v>1.1741097368415209E-2</v>
      </c>
      <c r="AN4" s="42">
        <f t="shared" ref="AN4:AN46" si="18">Q4-$W4</f>
        <v>-2.2755600797768182E-3</v>
      </c>
      <c r="AO4" s="42">
        <f t="shared" ref="AO4:AO37" si="19">R4-$W4</f>
        <v>9.5539491348802675E-3</v>
      </c>
      <c r="AP4" s="42">
        <f t="shared" ref="AP4:AP37" si="20">S4-$W4</f>
        <v>1.1371625248683391E-2</v>
      </c>
      <c r="AQ4" s="42">
        <f t="shared" ref="AQ4:AQ37" si="21">T4-$W4</f>
        <v>-1.2754801719931831E-2</v>
      </c>
      <c r="AR4" s="42">
        <f t="shared" ref="AR4:AR37" si="22">U4-$W4</f>
        <v>-2.5048333676900861E-2</v>
      </c>
      <c r="AS4" s="57">
        <f t="shared" ref="AS4:AS37" si="23">V4-$W4</f>
        <v>-9.876717806610159E-3</v>
      </c>
    </row>
    <row r="5" spans="1:45" x14ac:dyDescent="0.25">
      <c r="A5" s="21">
        <v>42826</v>
      </c>
      <c r="B5" s="3">
        <f>('Monthly ABCs 2017-23'!B5/'Monthly ABCs 2017-23'!B4)-1</f>
        <v>9.2565779619551147E-3</v>
      </c>
      <c r="C5" s="3">
        <f>('Monthly ABCs 2017-23'!C5/'Monthly ABCs 2017-23'!C4)-1</f>
        <v>7.7266716750155062E-3</v>
      </c>
      <c r="D5" s="3">
        <f>('Monthly ABCs 2017-23'!D5/'Monthly ABCs 2017-23'!D4)-1</f>
        <v>5.6784765458628428E-4</v>
      </c>
      <c r="E5" s="3">
        <f>('Monthly ABCs 2017-23'!E5/'Monthly ABCs 2017-23'!E4)-1</f>
        <v>-7.6484735553484784E-3</v>
      </c>
      <c r="F5" s="3">
        <f>('Monthly ABCs 2017-23'!F5/'Monthly ABCs 2017-23'!F4)-1</f>
        <v>1.1346928773687592E-2</v>
      </c>
      <c r="G5" s="3">
        <f>('Monthly ABCs 2017-23'!G5/'Monthly ABCs 2017-23'!G4)-1</f>
        <v>1.5232801762975257E-2</v>
      </c>
      <c r="H5" s="3">
        <f>('Monthly ABCs 2017-23'!H5/'Monthly ABCs 2017-23'!H4)-1</f>
        <v>-1.0938146462556864E-3</v>
      </c>
      <c r="I5" s="3">
        <f>('Monthly ABCs 2017-23'!I5/'Monthly ABCs 2017-23'!I4)-1</f>
        <v>2.2564839585961227E-3</v>
      </c>
      <c r="J5" s="3">
        <f>('Monthly ABCs 2017-23'!J5/'Monthly ABCs 2017-23'!J4)-1</f>
        <v>-5.4959967431130741E-3</v>
      </c>
      <c r="K5" s="3">
        <f>('Monthly ABCs 2017-23'!K5/'Monthly ABCs 2017-23'!K4)-1</f>
        <v>3.7736832843426882E-3</v>
      </c>
      <c r="L5" s="3">
        <f>('Monthly ABCs 2017-23'!L5/'Monthly ABCs 2017-23'!L4)-1</f>
        <v>3.6785830798859331E-2</v>
      </c>
      <c r="M5" s="44">
        <f t="shared" si="3"/>
        <v>6.6098673568455142E-3</v>
      </c>
      <c r="N5" s="3">
        <f>('Monthly ABCs 2017-23'!N5/'Monthly ABCs 2017-23'!N4)-1</f>
        <v>-2.3407610448005212E-3</v>
      </c>
      <c r="O5" s="3">
        <f>('Monthly ABCs 2017-23'!O5/'Monthly ABCs 2017-23'!O4)-1</f>
        <v>-7.7568070348038587E-3</v>
      </c>
      <c r="P5" s="3">
        <f>('Monthly ABCs 2017-23'!P5/'Monthly ABCs 2017-23'!P4)-1</f>
        <v>-1.2376560526979108E-2</v>
      </c>
      <c r="Q5" s="3">
        <f>('Monthly ABCs 2017-23'!Q5/'Monthly ABCs 2017-23'!Q4)-1</f>
        <v>-3.122479968074765E-2</v>
      </c>
      <c r="R5" s="3">
        <f>('Monthly ABCs 2017-23'!R5/'Monthly ABCs 2017-23'!R4)-1</f>
        <v>-3.7456233205764855E-3</v>
      </c>
      <c r="S5" s="3">
        <f>('Monthly ABCs 2017-23'!S5/'Monthly ABCs 2017-23'!S4)-1</f>
        <v>3.5723688934632403E-3</v>
      </c>
      <c r="T5" s="3">
        <f>('Monthly ABCs 2017-23'!T5/'Monthly ABCs 2017-23'!T4)-1</f>
        <v>1.2655190692743457E-2</v>
      </c>
      <c r="U5" s="3">
        <f>('Monthly ABCs 2017-23'!U5/'Monthly ABCs 2017-23'!U4)-1</f>
        <v>1.402682625507401E-2</v>
      </c>
      <c r="V5" s="3">
        <f>('Monthly ABCs 2017-23'!V5/'Monthly ABCs 2017-23'!V4)-1</f>
        <v>-1.8770493919599285E-2</v>
      </c>
      <c r="W5" s="44">
        <f t="shared" si="4"/>
        <v>-5.1067399651362443E-3</v>
      </c>
      <c r="Y5" s="42"/>
      <c r="Z5" s="56">
        <f t="shared" si="5"/>
        <v>2.6467106051096005E-3</v>
      </c>
      <c r="AA5" s="42">
        <f t="shared" si="6"/>
        <v>1.116804318169992E-3</v>
      </c>
      <c r="AB5" s="42">
        <f t="shared" si="7"/>
        <v>-6.04201970225923E-3</v>
      </c>
      <c r="AC5" s="42">
        <f t="shared" si="8"/>
        <v>-1.4258340912193992E-2</v>
      </c>
      <c r="AD5" s="42">
        <f t="shared" si="9"/>
        <v>4.7370614168420781E-3</v>
      </c>
      <c r="AE5" s="42">
        <f t="shared" si="10"/>
        <v>8.6229344061297432E-3</v>
      </c>
      <c r="AF5" s="42">
        <f t="shared" si="11"/>
        <v>-7.7036820031012006E-3</v>
      </c>
      <c r="AG5" s="42">
        <f t="shared" si="12"/>
        <v>-4.3533833982493915E-3</v>
      </c>
      <c r="AH5" s="42">
        <f t="shared" si="13"/>
        <v>-1.2105864099958587E-2</v>
      </c>
      <c r="AI5" s="42">
        <f t="shared" si="14"/>
        <v>-2.8361840725028261E-3</v>
      </c>
      <c r="AJ5" s="42">
        <f t="shared" si="15"/>
        <v>3.0175963442013818E-2</v>
      </c>
      <c r="AK5" s="42">
        <f t="shared" si="1"/>
        <v>2.7659789203357231E-3</v>
      </c>
      <c r="AL5" s="42">
        <f t="shared" si="16"/>
        <v>-2.6500670696676144E-3</v>
      </c>
      <c r="AM5" s="42">
        <f t="shared" si="17"/>
        <v>-7.2698205618428637E-3</v>
      </c>
      <c r="AN5" s="42">
        <f t="shared" si="18"/>
        <v>-2.6118059715611406E-2</v>
      </c>
      <c r="AO5" s="42">
        <f t="shared" si="19"/>
        <v>1.3611166445597588E-3</v>
      </c>
      <c r="AP5" s="42">
        <f t="shared" si="20"/>
        <v>8.6791088585994845E-3</v>
      </c>
      <c r="AQ5" s="42">
        <f t="shared" si="21"/>
        <v>1.7761930657879701E-2</v>
      </c>
      <c r="AR5" s="42">
        <f t="shared" si="22"/>
        <v>1.9133566220210254E-2</v>
      </c>
      <c r="AS5" s="57">
        <f t="shared" si="23"/>
        <v>-1.3663753954463041E-2</v>
      </c>
    </row>
    <row r="6" spans="1:45" x14ac:dyDescent="0.25">
      <c r="A6" s="21">
        <v>42856</v>
      </c>
      <c r="B6" s="3">
        <f>('Monthly ABCs 2017-23'!B6/'Monthly ABCs 2017-23'!B5)-1</f>
        <v>-2.5449679436441386E-2</v>
      </c>
      <c r="C6" s="3">
        <f>('Monthly ABCs 2017-23'!C6/'Monthly ABCs 2017-23'!C5)-1</f>
        <v>-7.4686759192970076E-3</v>
      </c>
      <c r="D6" s="3">
        <f>('Monthly ABCs 2017-23'!D6/'Monthly ABCs 2017-23'!D5)-1</f>
        <v>-2.2633452919040842E-4</v>
      </c>
      <c r="E6" s="3">
        <f>('Monthly ABCs 2017-23'!E6/'Monthly ABCs 2017-23'!E5)-1</f>
        <v>-5.9419213973799123E-2</v>
      </c>
      <c r="F6" s="3">
        <f>('Monthly ABCs 2017-23'!F6/'Monthly ABCs 2017-23'!F5)-1</f>
        <v>2.5100002916518038E-2</v>
      </c>
      <c r="G6" s="3">
        <f>('Monthly ABCs 2017-23'!G6/'Monthly ABCs 2017-23'!G5)-1</f>
        <v>2.4957175027427336E-2</v>
      </c>
      <c r="H6" s="3">
        <f>('Monthly ABCs 2017-23'!H6/'Monthly ABCs 2017-23'!H5)-1</f>
        <v>-1.1887226667564033E-2</v>
      </c>
      <c r="I6" s="3">
        <f>('Monthly ABCs 2017-23'!I6/'Monthly ABCs 2017-23'!I5)-1</f>
        <v>-1.9570771939198428E-2</v>
      </c>
      <c r="J6" s="3">
        <f>('Monthly ABCs 2017-23'!J6/'Monthly ABCs 2017-23'!J5)-1</f>
        <v>1.2379371252264848E-2</v>
      </c>
      <c r="K6" s="3">
        <f>('Monthly ABCs 2017-23'!K6/'Monthly ABCs 2017-23'!K5)-1</f>
        <v>-5.4996428803324449E-3</v>
      </c>
      <c r="L6" s="3">
        <f>('Monthly ABCs 2017-23'!L6/'Monthly ABCs 2017-23'!L5)-1</f>
        <v>-9.4906032877073443E-3</v>
      </c>
      <c r="M6" s="44">
        <f t="shared" si="3"/>
        <v>-6.9614181306654503E-3</v>
      </c>
      <c r="N6" s="3">
        <f>('Monthly ABCs 2017-23'!N6/'Monthly ABCs 2017-23'!N5)-1</f>
        <v>-7.7617025537127793E-3</v>
      </c>
      <c r="O6" s="3">
        <f>('Monthly ABCs 2017-23'!O6/'Monthly ABCs 2017-23'!O5)-1</f>
        <v>1.0302685803609268E-3</v>
      </c>
      <c r="P6" s="3">
        <f>('Monthly ABCs 2017-23'!P6/'Monthly ABCs 2017-23'!P5)-1</f>
        <v>2.9658175009778409E-2</v>
      </c>
      <c r="Q6" s="3">
        <f>('Monthly ABCs 2017-23'!Q6/'Monthly ABCs 2017-23'!Q5)-1</f>
        <v>-3.7760616968690042E-2</v>
      </c>
      <c r="R6" s="3">
        <f>('Monthly ABCs 2017-23'!R6/'Monthly ABCs 2017-23'!R5)-1</f>
        <v>1.9080365824444279E-3</v>
      </c>
      <c r="S6" s="3">
        <f>('Monthly ABCs 2017-23'!S6/'Monthly ABCs 2017-23'!S5)-1</f>
        <v>-8.8544120014544259E-4</v>
      </c>
      <c r="T6" s="3">
        <f>('Monthly ABCs 2017-23'!T6/'Monthly ABCs 2017-23'!T5)-1</f>
        <v>-2.1010232363361858E-2</v>
      </c>
      <c r="U6" s="3">
        <f>('Monthly ABCs 2017-23'!U6/'Monthly ABCs 2017-23'!U5)-1</f>
        <v>-1.8567670734360497E-2</v>
      </c>
      <c r="V6" s="3">
        <f>('Monthly ABCs 2017-23'!V6/'Monthly ABCs 2017-23'!V5)-1</f>
        <v>-1.805511700522755E-2</v>
      </c>
      <c r="W6" s="44">
        <f t="shared" si="4"/>
        <v>-7.9382556281016002E-3</v>
      </c>
      <c r="Y6" s="42"/>
      <c r="Z6" s="56">
        <f t="shared" si="5"/>
        <v>-1.8488261305775935E-2</v>
      </c>
      <c r="AA6" s="42">
        <f t="shared" si="6"/>
        <v>-5.072577886315573E-4</v>
      </c>
      <c r="AB6" s="42">
        <f t="shared" si="7"/>
        <v>6.7350836014750419E-3</v>
      </c>
      <c r="AC6" s="42">
        <f t="shared" si="8"/>
        <v>-5.2457795843133675E-2</v>
      </c>
      <c r="AD6" s="42">
        <f t="shared" si="9"/>
        <v>3.2061421047183486E-2</v>
      </c>
      <c r="AE6" s="42">
        <f t="shared" si="10"/>
        <v>3.1918593158092784E-2</v>
      </c>
      <c r="AF6" s="42">
        <f t="shared" si="11"/>
        <v>-4.9258085368985823E-3</v>
      </c>
      <c r="AG6" s="42">
        <f t="shared" si="12"/>
        <v>-1.2609353808532977E-2</v>
      </c>
      <c r="AH6" s="42">
        <f t="shared" si="13"/>
        <v>1.9340789382930299E-2</v>
      </c>
      <c r="AI6" s="42">
        <f t="shared" si="14"/>
        <v>1.4617752503330054E-3</v>
      </c>
      <c r="AJ6" s="42">
        <f t="shared" si="15"/>
        <v>-2.529185157041894E-3</v>
      </c>
      <c r="AK6" s="42">
        <f t="shared" si="1"/>
        <v>1.7655307438882092E-4</v>
      </c>
      <c r="AL6" s="42">
        <f t="shared" si="16"/>
        <v>8.968524208462527E-3</v>
      </c>
      <c r="AM6" s="42">
        <f t="shared" si="17"/>
        <v>3.7596430637880013E-2</v>
      </c>
      <c r="AN6" s="42">
        <f t="shared" si="18"/>
        <v>-2.9822361340588441E-2</v>
      </c>
      <c r="AO6" s="42">
        <f t="shared" si="19"/>
        <v>9.8462922105460281E-3</v>
      </c>
      <c r="AP6" s="42">
        <f t="shared" si="20"/>
        <v>7.0528144279561576E-3</v>
      </c>
      <c r="AQ6" s="42">
        <f t="shared" si="21"/>
        <v>-1.3071976735260258E-2</v>
      </c>
      <c r="AR6" s="42">
        <f t="shared" si="22"/>
        <v>-1.0629415106258897E-2</v>
      </c>
      <c r="AS6" s="57">
        <f t="shared" si="23"/>
        <v>-1.011686137712595E-2</v>
      </c>
    </row>
    <row r="7" spans="1:45" x14ac:dyDescent="0.25">
      <c r="A7" s="21">
        <v>42887</v>
      </c>
      <c r="B7" s="3">
        <f>('Monthly ABCs 2017-23'!B7/'Monthly ABCs 2017-23'!B6)-1</f>
        <v>-3.0634595519277719E-3</v>
      </c>
      <c r="C7" s="3">
        <f>('Monthly ABCs 2017-23'!C7/'Monthly ABCs 2017-23'!C6)-1</f>
        <v>-1.9546664283096593E-3</v>
      </c>
      <c r="D7" s="3">
        <f>('Monthly ABCs 2017-23'!D7/'Monthly ABCs 2017-23'!D6)-1</f>
        <v>1.5475325640723625E-4</v>
      </c>
      <c r="E7" s="3">
        <f>('Monthly ABCs 2017-23'!E7/'Monthly ABCs 2017-23'!E6)-1</f>
        <v>-8.406339419882114E-3</v>
      </c>
      <c r="F7" s="3">
        <f>('Monthly ABCs 2017-23'!F7/'Monthly ABCs 2017-23'!F6)-1</f>
        <v>3.1865185752584235E-3</v>
      </c>
      <c r="G7" s="3">
        <f>('Monthly ABCs 2017-23'!G7/'Monthly ABCs 2017-23'!G6)-1</f>
        <v>9.887933966377993E-3</v>
      </c>
      <c r="H7" s="3">
        <f>('Monthly ABCs 2017-23'!H7/'Monthly ABCs 2017-23'!H6)-1</f>
        <v>-6.2351816193129128E-4</v>
      </c>
      <c r="I7" s="3">
        <f>('Monthly ABCs 2017-23'!I7/'Monthly ABCs 2017-23'!I6)-1</f>
        <v>-7.5085356026624028E-3</v>
      </c>
      <c r="J7" s="3">
        <f>('Monthly ABCs 2017-23'!J7/'Monthly ABCs 2017-23'!J6)-1</f>
        <v>1.4594222215566166E-2</v>
      </c>
      <c r="K7" s="3">
        <f>('Monthly ABCs 2017-23'!K7/'Monthly ABCs 2017-23'!K6)-1</f>
        <v>3.8155429183288403E-2</v>
      </c>
      <c r="L7" s="3">
        <f>('Monthly ABCs 2017-23'!L7/'Monthly ABCs 2017-23'!L6)-1</f>
        <v>-1.0954720828828646E-2</v>
      </c>
      <c r="M7" s="44">
        <f t="shared" si="3"/>
        <v>3.0425106548505761E-3</v>
      </c>
      <c r="N7" s="3">
        <f>('Monthly ABCs 2017-23'!N7/'Monthly ABCs 2017-23'!N6)-1</f>
        <v>-2.1509237694512517E-3</v>
      </c>
      <c r="O7" s="3">
        <f>('Monthly ABCs 2017-23'!O7/'Monthly ABCs 2017-23'!O6)-1</f>
        <v>-2.3786324758748867E-3</v>
      </c>
      <c r="P7" s="3">
        <f>('Monthly ABCs 2017-23'!P7/'Monthly ABCs 2017-23'!P6)-1</f>
        <v>-1.3489647682435879E-2</v>
      </c>
      <c r="Q7" s="3">
        <f>('Monthly ABCs 2017-23'!Q7/'Monthly ABCs 2017-23'!Q6)-1</f>
        <v>-1.2721995445518552E-2</v>
      </c>
      <c r="R7" s="3">
        <f>('Monthly ABCs 2017-23'!R7/'Monthly ABCs 2017-23'!R6)-1</f>
        <v>1.3221113273997886E-4</v>
      </c>
      <c r="S7" s="3">
        <f>('Monthly ABCs 2017-23'!S7/'Monthly ABCs 2017-23'!S6)-1</f>
        <v>-1.9604391144902422E-2</v>
      </c>
      <c r="T7" s="3">
        <f>('Monthly ABCs 2017-23'!T7/'Monthly ABCs 2017-23'!T6)-1</f>
        <v>8.5658805650925984E-2</v>
      </c>
      <c r="U7" s="3">
        <f>('Monthly ABCs 2017-23'!U7/'Monthly ABCs 2017-23'!U6)-1</f>
        <v>8.6130804357726909E-3</v>
      </c>
      <c r="V7" s="3">
        <f>('Monthly ABCs 2017-23'!V7/'Monthly ABCs 2017-23'!V6)-1</f>
        <v>3.3272742701211389E-3</v>
      </c>
      <c r="W7" s="44">
        <f t="shared" si="4"/>
        <v>5.2650867745974222E-3</v>
      </c>
      <c r="Y7" s="42"/>
      <c r="Z7" s="56">
        <f t="shared" si="5"/>
        <v>-6.1059702067783484E-3</v>
      </c>
      <c r="AA7" s="42">
        <f t="shared" si="6"/>
        <v>-4.9971770831602359E-3</v>
      </c>
      <c r="AB7" s="42">
        <f t="shared" si="7"/>
        <v>-2.8877573984433399E-3</v>
      </c>
      <c r="AC7" s="42">
        <f t="shared" si="8"/>
        <v>-1.1448850074732691E-2</v>
      </c>
      <c r="AD7" s="42">
        <f t="shared" si="9"/>
        <v>1.4400792040784741E-4</v>
      </c>
      <c r="AE7" s="42">
        <f t="shared" si="10"/>
        <v>6.8454233115274165E-3</v>
      </c>
      <c r="AF7" s="42">
        <f t="shared" si="11"/>
        <v>-3.6660288167818674E-3</v>
      </c>
      <c r="AG7" s="42">
        <f t="shared" si="12"/>
        <v>-1.0551046257512979E-2</v>
      </c>
      <c r="AH7" s="42">
        <f t="shared" si="13"/>
        <v>1.155171156071559E-2</v>
      </c>
      <c r="AI7" s="42">
        <f t="shared" si="14"/>
        <v>3.5112918528437828E-2</v>
      </c>
      <c r="AJ7" s="42">
        <f t="shared" si="15"/>
        <v>-1.3997231483679222E-2</v>
      </c>
      <c r="AK7" s="42">
        <f t="shared" si="1"/>
        <v>-7.416010544048674E-3</v>
      </c>
      <c r="AL7" s="42">
        <f t="shared" si="16"/>
        <v>-7.6437192504723089E-3</v>
      </c>
      <c r="AM7" s="42">
        <f t="shared" si="17"/>
        <v>-1.8754734457033302E-2</v>
      </c>
      <c r="AN7" s="42">
        <f t="shared" si="18"/>
        <v>-1.7987082220115976E-2</v>
      </c>
      <c r="AO7" s="42">
        <f t="shared" si="19"/>
        <v>-5.1328756418574433E-3</v>
      </c>
      <c r="AP7" s="42">
        <f t="shared" si="20"/>
        <v>-2.4869477919499845E-2</v>
      </c>
      <c r="AQ7" s="42">
        <f t="shared" si="21"/>
        <v>8.0393718876328568E-2</v>
      </c>
      <c r="AR7" s="42">
        <f t="shared" si="22"/>
        <v>3.3479936611752687E-3</v>
      </c>
      <c r="AS7" s="57">
        <f t="shared" si="23"/>
        <v>-1.9378125044762834E-3</v>
      </c>
    </row>
    <row r="8" spans="1:45" x14ac:dyDescent="0.25">
      <c r="A8" s="21">
        <v>42917</v>
      </c>
      <c r="B8" s="3">
        <f>('Monthly ABCs 2017-23'!B8/'Monthly ABCs 2017-23'!B7)-1</f>
        <v>-1.8572170512637376E-3</v>
      </c>
      <c r="C8" s="3">
        <f>('Monthly ABCs 2017-23'!C8/'Monthly ABCs 2017-23'!C7)-1</f>
        <v>-1.0220134518936552E-2</v>
      </c>
      <c r="D8" s="3">
        <f>('Monthly ABCs 2017-23'!D8/'Monthly ABCs 2017-23'!D7)-1</f>
        <v>-6.2763343882854539E-3</v>
      </c>
      <c r="E8" s="3">
        <f>('Monthly ABCs 2017-23'!E8/'Monthly ABCs 2017-23'!E7)-1</f>
        <v>-2.414213410285182E-2</v>
      </c>
      <c r="F8" s="3">
        <f>('Monthly ABCs 2017-23'!F8/'Monthly ABCs 2017-23'!F7)-1</f>
        <v>-1.8144294811521466E-2</v>
      </c>
      <c r="G8" s="3">
        <f>('Monthly ABCs 2017-23'!G8/'Monthly ABCs 2017-23'!G7)-1</f>
        <v>-1.2567922150368838E-2</v>
      </c>
      <c r="H8" s="3">
        <f>('Monthly ABCs 2017-23'!H8/'Monthly ABCs 2017-23'!H7)-1</f>
        <v>-2.1889180453354973E-3</v>
      </c>
      <c r="I8" s="3">
        <f>('Monthly ABCs 2017-23'!I8/'Monthly ABCs 2017-23'!I7)-1</f>
        <v>-1.0188804985990951E-2</v>
      </c>
      <c r="J8" s="3">
        <f>('Monthly ABCs 2017-23'!J8/'Monthly ABCs 2017-23'!J7)-1</f>
        <v>-1.1561312225543352E-2</v>
      </c>
      <c r="K8" s="3">
        <f>('Monthly ABCs 2017-23'!K8/'Monthly ABCs 2017-23'!K7)-1</f>
        <v>-6.0292943077977723E-2</v>
      </c>
      <c r="L8" s="3">
        <f>('Monthly ABCs 2017-23'!L8/'Monthly ABCs 2017-23'!L7)-1</f>
        <v>-3.632096731579193E-2</v>
      </c>
      <c r="M8" s="44">
        <f t="shared" si="3"/>
        <v>-1.7614634788533392E-2</v>
      </c>
      <c r="N8" s="3">
        <f>('Monthly ABCs 2017-23'!N8/'Monthly ABCs 2017-23'!N7)-1</f>
        <v>-3.9490101078597517E-3</v>
      </c>
      <c r="O8" s="3">
        <f>('Monthly ABCs 2017-23'!O8/'Monthly ABCs 2017-23'!O7)-1</f>
        <v>-3.2744763061319793E-3</v>
      </c>
      <c r="P8" s="3">
        <f>('Monthly ABCs 2017-23'!P8/'Monthly ABCs 2017-23'!P7)-1</f>
        <v>-3.3073637670894773E-2</v>
      </c>
      <c r="Q8" s="3">
        <f>('Monthly ABCs 2017-23'!Q8/'Monthly ABCs 2017-23'!Q7)-1</f>
        <v>-2.3348326736236102E-2</v>
      </c>
      <c r="R8" s="3">
        <f>('Monthly ABCs 2017-23'!R8/'Monthly ABCs 2017-23'!R7)-1</f>
        <v>-1.0772376588784938E-2</v>
      </c>
      <c r="S8" s="3">
        <f>('Monthly ABCs 2017-23'!S8/'Monthly ABCs 2017-23'!S7)-1</f>
        <v>6.86939027693656E-3</v>
      </c>
      <c r="T8" s="3">
        <f>('Monthly ABCs 2017-23'!T8/'Monthly ABCs 2017-23'!T7)-1</f>
        <v>-7.4364012463126516E-2</v>
      </c>
      <c r="U8" s="3">
        <f>('Monthly ABCs 2017-23'!U8/'Monthly ABCs 2017-23'!U7)-1</f>
        <v>3.7135161919376047E-2</v>
      </c>
      <c r="V8" s="3">
        <f>('Monthly ABCs 2017-23'!V8/'Monthly ABCs 2017-23'!V7)-1</f>
        <v>-4.3582963873012526E-2</v>
      </c>
      <c r="W8" s="44">
        <f t="shared" si="4"/>
        <v>-1.6484472394414886E-2</v>
      </c>
      <c r="Y8" s="42"/>
      <c r="Z8" s="56">
        <f t="shared" si="5"/>
        <v>1.5757417737269654E-2</v>
      </c>
      <c r="AA8" s="42">
        <f t="shared" si="6"/>
        <v>7.3945002695968397E-3</v>
      </c>
      <c r="AB8" s="42">
        <f t="shared" si="7"/>
        <v>1.1338300400247938E-2</v>
      </c>
      <c r="AC8" s="42">
        <f t="shared" si="8"/>
        <v>-6.527499314318428E-3</v>
      </c>
      <c r="AD8" s="42">
        <f t="shared" si="9"/>
        <v>-5.2966002298807449E-4</v>
      </c>
      <c r="AE8" s="42">
        <f t="shared" si="10"/>
        <v>5.0467126381645543E-3</v>
      </c>
      <c r="AF8" s="42">
        <f t="shared" si="11"/>
        <v>1.5425716743197895E-2</v>
      </c>
      <c r="AG8" s="42">
        <f t="shared" si="12"/>
        <v>7.4258298025424406E-3</v>
      </c>
      <c r="AH8" s="42">
        <f t="shared" si="13"/>
        <v>6.0533225629900399E-3</v>
      </c>
      <c r="AI8" s="42">
        <f t="shared" si="14"/>
        <v>-4.2678308289444328E-2</v>
      </c>
      <c r="AJ8" s="42">
        <f t="shared" si="15"/>
        <v>-1.8706332527258538E-2</v>
      </c>
      <c r="AK8" s="42">
        <f t="shared" si="1"/>
        <v>1.2535462286555134E-2</v>
      </c>
      <c r="AL8" s="42">
        <f t="shared" si="16"/>
        <v>1.3209996088282907E-2</v>
      </c>
      <c r="AM8" s="42">
        <f t="shared" si="17"/>
        <v>-1.6589165276479887E-2</v>
      </c>
      <c r="AN8" s="42">
        <f t="shared" si="18"/>
        <v>-6.8638543418212163E-3</v>
      </c>
      <c r="AO8" s="42">
        <f t="shared" si="19"/>
        <v>5.7120958056299485E-3</v>
      </c>
      <c r="AP8" s="42">
        <f t="shared" si="20"/>
        <v>2.3353862671351446E-2</v>
      </c>
      <c r="AQ8" s="42">
        <f t="shared" si="21"/>
        <v>-5.7879540068711627E-2</v>
      </c>
      <c r="AR8" s="42">
        <f t="shared" si="22"/>
        <v>5.3619634313790937E-2</v>
      </c>
      <c r="AS8" s="57">
        <f t="shared" si="23"/>
        <v>-2.709849147859764E-2</v>
      </c>
    </row>
    <row r="9" spans="1:45" x14ac:dyDescent="0.25">
      <c r="A9" s="21">
        <v>42948</v>
      </c>
      <c r="B9" s="3">
        <f>('Monthly ABCs 2017-23'!B9/'Monthly ABCs 2017-23'!B8)-1</f>
        <v>-2.5512513948668936E-3</v>
      </c>
      <c r="C9" s="3">
        <f>('Monthly ABCs 2017-23'!C9/'Monthly ABCs 2017-23'!C8)-1</f>
        <v>2.0130871708829989E-3</v>
      </c>
      <c r="D9" s="3">
        <f>('Monthly ABCs 2017-23'!D9/'Monthly ABCs 2017-23'!D8)-1</f>
        <v>-1.4082266108661479E-2</v>
      </c>
      <c r="E9" s="3">
        <f>('Monthly ABCs 2017-23'!E9/'Monthly ABCs 2017-23'!E8)-1</f>
        <v>2.019901547791525E-3</v>
      </c>
      <c r="F9" s="3">
        <f>('Monthly ABCs 2017-23'!F9/'Monthly ABCs 2017-23'!F8)-1</f>
        <v>-3.4017384194248157E-3</v>
      </c>
      <c r="G9" s="3">
        <f>('Monthly ABCs 2017-23'!G9/'Monthly ABCs 2017-23'!G8)-1</f>
        <v>-3.0569522123671256E-3</v>
      </c>
      <c r="H9" s="3">
        <f>('Monthly ABCs 2017-23'!H9/'Monthly ABCs 2017-23'!H8)-1</f>
        <v>-8.4491056978919232E-3</v>
      </c>
      <c r="I9" s="3">
        <f>('Monthly ABCs 2017-23'!I9/'Monthly ABCs 2017-23'!I8)-1</f>
        <v>4.0681630679071379E-3</v>
      </c>
      <c r="J9" s="3">
        <f>('Monthly ABCs 2017-23'!J9/'Monthly ABCs 2017-23'!J8)-1</f>
        <v>7.451737307593298E-3</v>
      </c>
      <c r="K9" s="3">
        <f>('Monthly ABCs 2017-23'!K9/'Monthly ABCs 2017-23'!K8)-1</f>
        <v>-2.2219247757997551E-2</v>
      </c>
      <c r="L9" s="3">
        <f>('Monthly ABCs 2017-23'!L9/'Monthly ABCs 2017-23'!L8)-1</f>
        <v>-1.1364491608338967E-2</v>
      </c>
      <c r="M9" s="44">
        <f t="shared" si="3"/>
        <v>-4.5065603732157991E-3</v>
      </c>
      <c r="N9" s="3">
        <f>('Monthly ABCs 2017-23'!N9/'Monthly ABCs 2017-23'!N8)-1</f>
        <v>3.4241999189299488E-3</v>
      </c>
      <c r="O9" s="3">
        <f>('Monthly ABCs 2017-23'!O9/'Monthly ABCs 2017-23'!O8)-1</f>
        <v>-7.0320225115571011E-3</v>
      </c>
      <c r="P9" s="3">
        <f>('Monthly ABCs 2017-23'!P9/'Monthly ABCs 2017-23'!P8)-1</f>
        <v>-9.9858464206067366E-3</v>
      </c>
      <c r="Q9" s="3">
        <f>('Monthly ABCs 2017-23'!Q9/'Monthly ABCs 2017-23'!Q8)-1</f>
        <v>-8.5257993858034453E-3</v>
      </c>
      <c r="R9" s="3">
        <f>('Monthly ABCs 2017-23'!R9/'Monthly ABCs 2017-23'!R8)-1</f>
        <v>-4.8051087688970595E-3</v>
      </c>
      <c r="S9" s="3">
        <f>('Monthly ABCs 2017-23'!S9/'Monthly ABCs 2017-23'!S8)-1</f>
        <v>1.0241342619462079E-2</v>
      </c>
      <c r="T9" s="3">
        <f>('Monthly ABCs 2017-23'!T9/'Monthly ABCs 2017-23'!T8)-1</f>
        <v>-6.166512643871247E-3</v>
      </c>
      <c r="U9" s="3">
        <f>('Monthly ABCs 2017-23'!U9/'Monthly ABCs 2017-23'!U8)-1</f>
        <v>-3.3751892764534164E-3</v>
      </c>
      <c r="V9" s="3">
        <f>('Monthly ABCs 2017-23'!V9/'Monthly ABCs 2017-23'!V8)-1</f>
        <v>-5.6268936661376667E-3</v>
      </c>
      <c r="W9" s="44">
        <f t="shared" si="4"/>
        <v>-3.5390922372149605E-3</v>
      </c>
      <c r="Y9" s="42"/>
      <c r="Z9" s="56">
        <f t="shared" si="5"/>
        <v>1.9553089783489056E-3</v>
      </c>
      <c r="AA9" s="42">
        <f t="shared" si="6"/>
        <v>6.5196475440987981E-3</v>
      </c>
      <c r="AB9" s="42">
        <f t="shared" si="7"/>
        <v>-9.5757057354456804E-3</v>
      </c>
      <c r="AC9" s="42">
        <f t="shared" si="8"/>
        <v>6.5264619210073241E-3</v>
      </c>
      <c r="AD9" s="42">
        <f t="shared" si="9"/>
        <v>1.1048219537909834E-3</v>
      </c>
      <c r="AE9" s="42">
        <f t="shared" si="10"/>
        <v>1.4496081608486736E-3</v>
      </c>
      <c r="AF9" s="42">
        <f t="shared" si="11"/>
        <v>-3.9425453246761241E-3</v>
      </c>
      <c r="AG9" s="42">
        <f t="shared" si="12"/>
        <v>8.5747234411229362E-3</v>
      </c>
      <c r="AH9" s="42">
        <f t="shared" si="13"/>
        <v>1.1958297680809096E-2</v>
      </c>
      <c r="AI9" s="42">
        <f t="shared" si="14"/>
        <v>-1.7712687384781753E-2</v>
      </c>
      <c r="AJ9" s="42">
        <f t="shared" si="15"/>
        <v>-6.8579312351231677E-3</v>
      </c>
      <c r="AK9" s="42">
        <f t="shared" si="1"/>
        <v>6.9632921561449089E-3</v>
      </c>
      <c r="AL9" s="42">
        <f t="shared" si="16"/>
        <v>-3.4929302743421406E-3</v>
      </c>
      <c r="AM9" s="42">
        <f t="shared" si="17"/>
        <v>-6.4467541833917764E-3</v>
      </c>
      <c r="AN9" s="42">
        <f t="shared" si="18"/>
        <v>-4.9867071485884852E-3</v>
      </c>
      <c r="AO9" s="42">
        <f t="shared" si="19"/>
        <v>-1.266016531682099E-3</v>
      </c>
      <c r="AP9" s="42">
        <f t="shared" si="20"/>
        <v>1.3780434856677039E-2</v>
      </c>
      <c r="AQ9" s="42">
        <f t="shared" si="21"/>
        <v>-2.6274204066562864E-3</v>
      </c>
      <c r="AR9" s="42">
        <f t="shared" si="22"/>
        <v>1.6390296076154416E-4</v>
      </c>
      <c r="AS9" s="57">
        <f t="shared" si="23"/>
        <v>-2.0878014289227062E-3</v>
      </c>
    </row>
    <row r="10" spans="1:45" x14ac:dyDescent="0.25">
      <c r="A10" s="21">
        <v>42979</v>
      </c>
      <c r="B10" s="3">
        <f>('Monthly ABCs 2017-23'!B10/'Monthly ABCs 2017-23'!B9)-1</f>
        <v>-1.2750527569459824E-2</v>
      </c>
      <c r="C10" s="3">
        <f>('Monthly ABCs 2017-23'!C10/'Monthly ABCs 2017-23'!C9)-1</f>
        <v>-1.6611353821836428E-2</v>
      </c>
      <c r="D10" s="3">
        <f>('Monthly ABCs 2017-23'!D10/'Monthly ABCs 2017-23'!D9)-1</f>
        <v>1.5842025263378634E-2</v>
      </c>
      <c r="E10" s="3">
        <f>('Monthly ABCs 2017-23'!E10/'Monthly ABCs 2017-23'!E9)-1</f>
        <v>-1.4062926448548452E-2</v>
      </c>
      <c r="F10" s="3">
        <f>('Monthly ABCs 2017-23'!F10/'Monthly ABCs 2017-23'!F9)-1</f>
        <v>-4.6150450468527282E-3</v>
      </c>
      <c r="G10" s="3">
        <f>('Monthly ABCs 2017-23'!G10/'Monthly ABCs 2017-23'!G9)-1</f>
        <v>-1.4754463067669032E-2</v>
      </c>
      <c r="H10" s="3">
        <f>('Monthly ABCs 2017-23'!H10/'Monthly ABCs 2017-23'!H9)-1</f>
        <v>-9.0165758738368629E-3</v>
      </c>
      <c r="I10" s="3">
        <f>('Monthly ABCs 2017-23'!I10/'Monthly ABCs 2017-23'!I9)-1</f>
        <v>-1.7824087191401716E-2</v>
      </c>
      <c r="J10" s="3">
        <f>('Monthly ABCs 2017-23'!J10/'Monthly ABCs 2017-23'!J9)-1</f>
        <v>-1.4467135810978582E-2</v>
      </c>
      <c r="K10" s="3">
        <f>('Monthly ABCs 2017-23'!K10/'Monthly ABCs 2017-23'!K9)-1</f>
        <v>8.6926762491443821E-3</v>
      </c>
      <c r="L10" s="3">
        <f>('Monthly ABCs 2017-23'!L10/'Monthly ABCs 2017-23'!L9)-1</f>
        <v>3.4588698451365918E-2</v>
      </c>
      <c r="M10" s="44">
        <f t="shared" si="3"/>
        <v>-4.0889740787904269E-3</v>
      </c>
      <c r="N10" s="3">
        <f>('Monthly ABCs 2017-23'!N10/'Monthly ABCs 2017-23'!N9)-1</f>
        <v>-1.6341682971647953E-2</v>
      </c>
      <c r="O10" s="3">
        <f>('Monthly ABCs 2017-23'!O10/'Monthly ABCs 2017-23'!O9)-1</f>
        <v>-1.7285070091167531E-2</v>
      </c>
      <c r="P10" s="3">
        <f>('Monthly ABCs 2017-23'!P10/'Monthly ABCs 2017-23'!P9)-1</f>
        <v>1.6498820947568049E-3</v>
      </c>
      <c r="Q10" s="3">
        <f>('Monthly ABCs 2017-23'!Q10/'Monthly ABCs 2017-23'!Q9)-1</f>
        <v>-4.9944722637705885E-3</v>
      </c>
      <c r="R10" s="3">
        <f>('Monthly ABCs 2017-23'!R10/'Monthly ABCs 2017-23'!R9)-1</f>
        <v>-1.1682222965039069E-2</v>
      </c>
      <c r="S10" s="3">
        <f>('Monthly ABCs 2017-23'!S10/'Monthly ABCs 2017-23'!S9)-1</f>
        <v>-3.3000801905422983E-2</v>
      </c>
      <c r="T10" s="3">
        <f>('Monthly ABCs 2017-23'!T10/'Monthly ABCs 2017-23'!T9)-1</f>
        <v>-5.4665133788688314E-3</v>
      </c>
      <c r="U10" s="3">
        <f>('Monthly ABCs 2017-23'!U10/'Monthly ABCs 2017-23'!U9)-1</f>
        <v>-1.9612239769586148E-2</v>
      </c>
      <c r="V10" s="3">
        <f>('Monthly ABCs 2017-23'!V10/'Monthly ABCs 2017-23'!V9)-1</f>
        <v>-2.316851702768985E-2</v>
      </c>
      <c r="W10" s="44">
        <f t="shared" si="4"/>
        <v>-1.4433515364270684E-2</v>
      </c>
      <c r="Y10" s="42"/>
      <c r="Z10" s="56">
        <f t="shared" si="5"/>
        <v>-8.6615534906693964E-3</v>
      </c>
      <c r="AA10" s="42">
        <f t="shared" si="6"/>
        <v>-1.2522379743046E-2</v>
      </c>
      <c r="AB10" s="42">
        <f t="shared" si="7"/>
        <v>1.9930999342169062E-2</v>
      </c>
      <c r="AC10" s="42">
        <f t="shared" si="8"/>
        <v>-9.973952369758024E-3</v>
      </c>
      <c r="AD10" s="42">
        <f t="shared" si="9"/>
        <v>-5.2607096806230134E-4</v>
      </c>
      <c r="AE10" s="42">
        <f t="shared" si="10"/>
        <v>-1.0665488988878605E-2</v>
      </c>
      <c r="AF10" s="42">
        <f t="shared" si="11"/>
        <v>-4.927601795046436E-3</v>
      </c>
      <c r="AG10" s="42">
        <f t="shared" si="12"/>
        <v>-1.3735113112611289E-2</v>
      </c>
      <c r="AH10" s="42">
        <f t="shared" si="13"/>
        <v>-1.0378161732188154E-2</v>
      </c>
      <c r="AI10" s="42">
        <f t="shared" si="14"/>
        <v>1.278165032793481E-2</v>
      </c>
      <c r="AJ10" s="42">
        <f t="shared" si="15"/>
        <v>3.8677672530156346E-2</v>
      </c>
      <c r="AK10" s="42">
        <f t="shared" si="1"/>
        <v>-1.9081676073772688E-3</v>
      </c>
      <c r="AL10" s="42">
        <f t="shared" si="16"/>
        <v>-2.8515547268968475E-3</v>
      </c>
      <c r="AM10" s="42">
        <f t="shared" si="17"/>
        <v>1.6083397459027489E-2</v>
      </c>
      <c r="AN10" s="42">
        <f t="shared" si="18"/>
        <v>9.4390431005000955E-3</v>
      </c>
      <c r="AO10" s="42">
        <f t="shared" si="19"/>
        <v>2.7512923992316154E-3</v>
      </c>
      <c r="AP10" s="42">
        <f t="shared" si="20"/>
        <v>-1.8567286541152299E-2</v>
      </c>
      <c r="AQ10" s="42">
        <f t="shared" si="21"/>
        <v>8.9670019854018526E-3</v>
      </c>
      <c r="AR10" s="42">
        <f t="shared" si="22"/>
        <v>-5.1787244053154644E-3</v>
      </c>
      <c r="AS10" s="57">
        <f t="shared" si="23"/>
        <v>-8.735001663419166E-3</v>
      </c>
    </row>
    <row r="11" spans="1:45" x14ac:dyDescent="0.25">
      <c r="A11" s="21">
        <v>43009</v>
      </c>
      <c r="B11" s="3">
        <f>('Monthly ABCs 2017-23'!B11/'Monthly ABCs 2017-23'!B10)-1</f>
        <v>-1.747712885545849E-2</v>
      </c>
      <c r="C11" s="3">
        <f>('Monthly ABCs 2017-23'!C11/'Monthly ABCs 2017-23'!C10)-1</f>
        <v>-1.1444955940692392E-2</v>
      </c>
      <c r="D11" s="3">
        <f>('Monthly ABCs 2017-23'!D11/'Monthly ABCs 2017-23'!D10)-1</f>
        <v>-1.3170624077118998E-4</v>
      </c>
      <c r="E11" s="3">
        <f>('Monthly ABCs 2017-23'!E11/'Monthly ABCs 2017-23'!E10)-1</f>
        <v>-2.282712511938878E-2</v>
      </c>
      <c r="F11" s="3">
        <f>('Monthly ABCs 2017-23'!F11/'Monthly ABCs 2017-23'!F10)-1</f>
        <v>-4.4124597111070418E-3</v>
      </c>
      <c r="G11" s="3">
        <f>('Monthly ABCs 2017-23'!G11/'Monthly ABCs 2017-23'!G10)-1</f>
        <v>-7.7412043388236373E-3</v>
      </c>
      <c r="H11" s="3">
        <f>('Monthly ABCs 2017-23'!H11/'Monthly ABCs 2017-23'!H10)-1</f>
        <v>-1.351289928424948E-2</v>
      </c>
      <c r="I11" s="3">
        <f>('Monthly ABCs 2017-23'!I11/'Monthly ABCs 2017-23'!I10)-1</f>
        <v>-2.1912163835193565E-2</v>
      </c>
      <c r="J11" s="3">
        <f>('Monthly ABCs 2017-23'!J11/'Monthly ABCs 2017-23'!J10)-1</f>
        <v>-1.1002109426995421E-2</v>
      </c>
      <c r="K11" s="3">
        <f>('Monthly ABCs 2017-23'!K11/'Monthly ABCs 2017-23'!K10)-1</f>
        <v>-4.0985275157766621E-3</v>
      </c>
      <c r="L11" s="3">
        <f>('Monthly ABCs 2017-23'!L11/'Monthly ABCs 2017-23'!L10)-1</f>
        <v>1.1631146033164175E-2</v>
      </c>
      <c r="M11" s="44">
        <f t="shared" si="3"/>
        <v>-9.3571940213902256E-3</v>
      </c>
      <c r="N11" s="3">
        <f>('Monthly ABCs 2017-23'!N11/'Monthly ABCs 2017-23'!N10)-1</f>
        <v>-1.9937921833544592E-2</v>
      </c>
      <c r="O11" s="3">
        <f>('Monthly ABCs 2017-23'!O11/'Monthly ABCs 2017-23'!O10)-1</f>
        <v>-6.5887422784279837E-3</v>
      </c>
      <c r="P11" s="3">
        <f>('Monthly ABCs 2017-23'!P11/'Monthly ABCs 2017-23'!P10)-1</f>
        <v>-1.1477484143902372E-2</v>
      </c>
      <c r="Q11" s="3">
        <f>('Monthly ABCs 2017-23'!Q11/'Monthly ABCs 2017-23'!Q10)-1</f>
        <v>-3.4959393621371904E-2</v>
      </c>
      <c r="R11" s="3">
        <f>('Monthly ABCs 2017-23'!R11/'Monthly ABCs 2017-23'!R10)-1</f>
        <v>-3.3879686641805629E-3</v>
      </c>
      <c r="S11" s="3">
        <f>('Monthly ABCs 2017-23'!S11/'Monthly ABCs 2017-23'!S10)-1</f>
        <v>9.2519532760881873E-4</v>
      </c>
      <c r="T11" s="3">
        <f>('Monthly ABCs 2017-23'!T11/'Monthly ABCs 2017-23'!T10)-1</f>
        <v>4.5615784761494638E-3</v>
      </c>
      <c r="U11" s="3">
        <f>('Monthly ABCs 2017-23'!U11/'Monthly ABCs 2017-23'!U10)-1</f>
        <v>-2.2082715543077058E-2</v>
      </c>
      <c r="V11" s="3">
        <f>('Monthly ABCs 2017-23'!V11/'Monthly ABCs 2017-23'!V10)-1</f>
        <v>-1.0105317629922062E-2</v>
      </c>
      <c r="W11" s="44">
        <f t="shared" si="4"/>
        <v>-1.1450307767852028E-2</v>
      </c>
      <c r="Y11" s="42"/>
      <c r="Z11" s="56">
        <f t="shared" si="5"/>
        <v>-8.1199348340682646E-3</v>
      </c>
      <c r="AA11" s="42">
        <f t="shared" si="6"/>
        <v>-2.0877619193021661E-3</v>
      </c>
      <c r="AB11" s="42">
        <f t="shared" si="7"/>
        <v>9.2254877806190357E-3</v>
      </c>
      <c r="AC11" s="42">
        <f t="shared" si="8"/>
        <v>-1.3469931097998555E-2</v>
      </c>
      <c r="AD11" s="42">
        <f t="shared" si="9"/>
        <v>4.9447343102831838E-3</v>
      </c>
      <c r="AE11" s="42">
        <f t="shared" si="10"/>
        <v>1.6159896825665883E-3</v>
      </c>
      <c r="AF11" s="42">
        <f t="shared" si="11"/>
        <v>-4.1557052628592543E-3</v>
      </c>
      <c r="AG11" s="42">
        <f t="shared" si="12"/>
        <v>-1.255496981380334E-2</v>
      </c>
      <c r="AH11" s="42">
        <f t="shared" si="13"/>
        <v>-1.6449154056051955E-3</v>
      </c>
      <c r="AI11" s="42">
        <f t="shared" si="14"/>
        <v>5.2586665056135636E-3</v>
      </c>
      <c r="AJ11" s="42">
        <f t="shared" si="15"/>
        <v>2.09883400545544E-2</v>
      </c>
      <c r="AK11" s="42">
        <f t="shared" si="1"/>
        <v>-8.4876140656925635E-3</v>
      </c>
      <c r="AL11" s="42">
        <f t="shared" si="16"/>
        <v>4.8615654894240447E-3</v>
      </c>
      <c r="AM11" s="42">
        <f t="shared" si="17"/>
        <v>-2.7176376050343926E-5</v>
      </c>
      <c r="AN11" s="42">
        <f t="shared" si="18"/>
        <v>-2.3509085853519875E-2</v>
      </c>
      <c r="AO11" s="42">
        <f t="shared" si="19"/>
        <v>8.0623391036714655E-3</v>
      </c>
      <c r="AP11" s="42">
        <f t="shared" si="20"/>
        <v>1.2375503095460847E-2</v>
      </c>
      <c r="AQ11" s="42">
        <f t="shared" si="21"/>
        <v>1.6011886244001492E-2</v>
      </c>
      <c r="AR11" s="42">
        <f t="shared" si="22"/>
        <v>-1.063240777522503E-2</v>
      </c>
      <c r="AS11" s="57">
        <f t="shared" si="23"/>
        <v>1.3449901379299668E-3</v>
      </c>
    </row>
    <row r="12" spans="1:45" x14ac:dyDescent="0.25">
      <c r="A12" s="21">
        <v>43040</v>
      </c>
      <c r="B12" s="3">
        <f>('Monthly ABCs 2017-23'!B12/'Monthly ABCs 2017-23'!B11)-1</f>
        <v>-1.6991868525565557E-2</v>
      </c>
      <c r="C12" s="3">
        <f>('Monthly ABCs 2017-23'!C12/'Monthly ABCs 2017-23'!C11)-1</f>
        <v>-3.4571080258047893E-3</v>
      </c>
      <c r="D12" s="3">
        <f>('Monthly ABCs 2017-23'!D12/'Monthly ABCs 2017-23'!D11)-1</f>
        <v>-2.2644235633132448E-3</v>
      </c>
      <c r="E12" s="3">
        <f>('Monthly ABCs 2017-23'!E12/'Monthly ABCs 2017-23'!E11)-1</f>
        <v>-2.6218090913458392E-2</v>
      </c>
      <c r="F12" s="3">
        <f>('Monthly ABCs 2017-23'!F12/'Monthly ABCs 2017-23'!F11)-1</f>
        <v>-9.0260139079805235E-3</v>
      </c>
      <c r="G12" s="3">
        <f>('Monthly ABCs 2017-23'!G12/'Monthly ABCs 2017-23'!G11)-1</f>
        <v>-1.5704097449130705E-2</v>
      </c>
      <c r="H12" s="3">
        <f>('Monthly ABCs 2017-23'!H12/'Monthly ABCs 2017-23'!H11)-1</f>
        <v>-9.4590455850107613E-3</v>
      </c>
      <c r="I12" s="3">
        <f>('Monthly ABCs 2017-23'!I12/'Monthly ABCs 2017-23'!I11)-1</f>
        <v>-1.2898659011364999E-2</v>
      </c>
      <c r="J12" s="3">
        <f>('Monthly ABCs 2017-23'!J12/'Monthly ABCs 2017-23'!J11)-1</f>
        <v>-1.3264999638814889E-2</v>
      </c>
      <c r="K12" s="3">
        <f>('Monthly ABCs 2017-23'!K12/'Monthly ABCs 2017-23'!K11)-1</f>
        <v>-8.8576373274418252E-5</v>
      </c>
      <c r="L12" s="3">
        <f>('Monthly ABCs 2017-23'!L12/'Monthly ABCs 2017-23'!L11)-1</f>
        <v>-2.8688993027774612E-2</v>
      </c>
      <c r="M12" s="44">
        <f t="shared" si="3"/>
        <v>-1.2551079638317536E-2</v>
      </c>
      <c r="N12" s="3">
        <f>('Monthly ABCs 2017-23'!N12/'Monthly ABCs 2017-23'!N11)-1</f>
        <v>-1.942597940180979E-2</v>
      </c>
      <c r="O12" s="3">
        <f>('Monthly ABCs 2017-23'!O12/'Monthly ABCs 2017-23'!O11)-1</f>
        <v>-1.5297459907032018E-2</v>
      </c>
      <c r="P12" s="3">
        <f>('Monthly ABCs 2017-23'!P12/'Monthly ABCs 2017-23'!P11)-1</f>
        <v>1.9446701386582887E-4</v>
      </c>
      <c r="Q12" s="3">
        <f>('Monthly ABCs 2017-23'!Q12/'Monthly ABCs 2017-23'!Q11)-1</f>
        <v>-2.18233466076867E-2</v>
      </c>
      <c r="R12" s="3">
        <f>('Monthly ABCs 2017-23'!R12/'Monthly ABCs 2017-23'!R11)-1</f>
        <v>-1.3919909037643841E-2</v>
      </c>
      <c r="S12" s="3">
        <f>('Monthly ABCs 2017-23'!S12/'Monthly ABCs 2017-23'!S11)-1</f>
        <v>-2.1729721708699912E-2</v>
      </c>
      <c r="T12" s="3">
        <f>('Monthly ABCs 2017-23'!T12/'Monthly ABCs 2017-23'!T11)-1</f>
        <v>-7.8971564595919919E-3</v>
      </c>
      <c r="U12" s="3">
        <f>('Monthly ABCs 2017-23'!U12/'Monthly ABCs 2017-23'!U11)-1</f>
        <v>-3.2642182005871212E-2</v>
      </c>
      <c r="V12" s="3">
        <f>('Monthly ABCs 2017-23'!V12/'Monthly ABCs 2017-23'!V11)-1</f>
        <v>-3.7687627363947485E-2</v>
      </c>
      <c r="W12" s="44">
        <f t="shared" si="4"/>
        <v>-1.8914323942046347E-2</v>
      </c>
      <c r="Y12" s="42"/>
      <c r="Z12" s="56">
        <f t="shared" si="5"/>
        <v>-4.4407888872480209E-3</v>
      </c>
      <c r="AA12" s="42">
        <f t="shared" si="6"/>
        <v>9.0939716125127464E-3</v>
      </c>
      <c r="AB12" s="42">
        <f t="shared" si="7"/>
        <v>1.0286656075004291E-2</v>
      </c>
      <c r="AC12" s="42">
        <f t="shared" si="8"/>
        <v>-1.3667011275140856E-2</v>
      </c>
      <c r="AD12" s="42">
        <f t="shared" si="9"/>
        <v>3.5250657303370122E-3</v>
      </c>
      <c r="AE12" s="42">
        <f t="shared" si="10"/>
        <v>-3.1530178108131694E-3</v>
      </c>
      <c r="AF12" s="42">
        <f t="shared" si="11"/>
        <v>3.0920340533067744E-3</v>
      </c>
      <c r="AG12" s="42">
        <f t="shared" si="12"/>
        <v>-3.4757937304746335E-4</v>
      </c>
      <c r="AH12" s="42">
        <f t="shared" si="13"/>
        <v>-7.1392000049735373E-4</v>
      </c>
      <c r="AI12" s="42">
        <f t="shared" si="14"/>
        <v>1.2462503265043117E-2</v>
      </c>
      <c r="AJ12" s="42">
        <f t="shared" si="15"/>
        <v>-1.6137913389457074E-2</v>
      </c>
      <c r="AK12" s="42">
        <f t="shared" si="1"/>
        <v>-5.1165545976344234E-4</v>
      </c>
      <c r="AL12" s="42">
        <f t="shared" si="16"/>
        <v>3.6168640350143291E-3</v>
      </c>
      <c r="AM12" s="42">
        <f t="shared" si="17"/>
        <v>1.9108790955912176E-2</v>
      </c>
      <c r="AN12" s="42">
        <f t="shared" si="18"/>
        <v>-2.9090226656403526E-3</v>
      </c>
      <c r="AO12" s="42">
        <f t="shared" si="19"/>
        <v>4.9944149044025068E-3</v>
      </c>
      <c r="AP12" s="42">
        <f t="shared" si="20"/>
        <v>-2.8153977666535643E-3</v>
      </c>
      <c r="AQ12" s="42">
        <f t="shared" si="21"/>
        <v>1.1017167482454356E-2</v>
      </c>
      <c r="AR12" s="42">
        <f t="shared" si="22"/>
        <v>-1.3727858063824865E-2</v>
      </c>
      <c r="AS12" s="57">
        <f t="shared" si="23"/>
        <v>-1.8773303421901137E-2</v>
      </c>
    </row>
    <row r="13" spans="1:45" x14ac:dyDescent="0.25">
      <c r="A13" s="30">
        <v>43070</v>
      </c>
      <c r="B13" s="43">
        <f>('Monthly ABCs 2017-23'!B13/'Monthly ABCs 2017-23'!B12)-1</f>
        <v>-7.5057055430255426E-3</v>
      </c>
      <c r="C13" s="43">
        <f>('Monthly ABCs 2017-23'!C13/'Monthly ABCs 2017-23'!C12)-1</f>
        <v>7.5531167716333947E-3</v>
      </c>
      <c r="D13" s="43">
        <f>('Monthly ABCs 2017-23'!D13/'Monthly ABCs 2017-23'!D12)-1</f>
        <v>1.5087318622120094E-3</v>
      </c>
      <c r="E13" s="43">
        <f>('Monthly ABCs 2017-23'!E13/'Monthly ABCs 2017-23'!E12)-1</f>
        <v>-1.008160897443533E-2</v>
      </c>
      <c r="F13" s="43">
        <f>('Monthly ABCs 2017-23'!F13/'Monthly ABCs 2017-23'!F12)-1</f>
        <v>1.2992614891448317E-2</v>
      </c>
      <c r="G13" s="43">
        <f>('Monthly ABCs 2017-23'!G13/'Monthly ABCs 2017-23'!G12)-1</f>
        <v>-0.1421567023710596</v>
      </c>
      <c r="H13" s="43">
        <f>('Monthly ABCs 2017-23'!H13/'Monthly ABCs 2017-23'!H12)-1</f>
        <v>-1.4666086590107152E-3</v>
      </c>
      <c r="I13" s="43">
        <f>('Monthly ABCs 2017-23'!I13/'Monthly ABCs 2017-23'!I12)-1</f>
        <v>-2.5165830046611659E-2</v>
      </c>
      <c r="J13" s="43">
        <f>('Monthly ABCs 2017-23'!J13/'Monthly ABCs 2017-23'!J12)-1</f>
        <v>-8.9121271201461072E-3</v>
      </c>
      <c r="K13" s="43">
        <f>('Monthly ABCs 2017-23'!K13/'Monthly ABCs 2017-23'!K12)-1</f>
        <v>3.31986398915185E-2</v>
      </c>
      <c r="L13" s="43">
        <f>('Monthly ABCs 2017-23'!L13/'Monthly ABCs 2017-23'!L12)-1</f>
        <v>2.3962857570765328E-2</v>
      </c>
      <c r="M13" s="45">
        <f t="shared" si="3"/>
        <v>-1.0552056520610127E-2</v>
      </c>
      <c r="N13" s="43">
        <f>('Monthly ABCs 2017-23'!N13/'Monthly ABCs 2017-23'!N12)-1</f>
        <v>-3.4355131037272502E-2</v>
      </c>
      <c r="O13" s="43">
        <f>('Monthly ABCs 2017-23'!O13/'Monthly ABCs 2017-23'!O12)-1</f>
        <v>-3.3762366645875064E-2</v>
      </c>
      <c r="P13" s="43">
        <f>('Monthly ABCs 2017-23'!P13/'Monthly ABCs 2017-23'!P12)-1</f>
        <v>-2.1162153955968432E-2</v>
      </c>
      <c r="Q13" s="43">
        <f>('Monthly ABCs 2017-23'!Q13/'Monthly ABCs 2017-23'!Q12)-1</f>
        <v>-2.4606930058475807E-2</v>
      </c>
      <c r="R13" s="43">
        <f>('Monthly ABCs 2017-23'!R13/'Monthly ABCs 2017-23'!R12)-1</f>
        <v>-0.10781300097952984</v>
      </c>
      <c r="S13" s="43">
        <f>('Monthly ABCs 2017-23'!S13/'Monthly ABCs 2017-23'!S12)-1</f>
        <v>4.5758346632116531E-3</v>
      </c>
      <c r="T13" s="43">
        <f>('Monthly ABCs 2017-23'!T13/'Monthly ABCs 2017-23'!T12)-1</f>
        <v>-2.7177775629836365E-3</v>
      </c>
      <c r="U13" s="43">
        <f>('Monthly ABCs 2017-23'!U13/'Monthly ABCs 2017-23'!U12)-1</f>
        <v>-1.8341204767047259E-4</v>
      </c>
      <c r="V13" s="43">
        <f>('Monthly ABCs 2017-23'!V13/'Monthly ABCs 2017-23'!V12)-1</f>
        <v>-3.8323600275644187E-2</v>
      </c>
      <c r="W13" s="44">
        <f t="shared" si="4"/>
        <v>-2.8705393100023142E-2</v>
      </c>
      <c r="Y13" s="42"/>
      <c r="Z13" s="56">
        <f t="shared" si="5"/>
        <v>3.0463509775845842E-3</v>
      </c>
      <c r="AA13" s="42">
        <f t="shared" si="6"/>
        <v>1.8105173292243523E-2</v>
      </c>
      <c r="AB13" s="42">
        <f t="shared" si="7"/>
        <v>1.2060788382822136E-2</v>
      </c>
      <c r="AC13" s="42">
        <f t="shared" si="8"/>
        <v>4.7044754617479694E-4</v>
      </c>
      <c r="AD13" s="42">
        <f t="shared" si="9"/>
        <v>2.3544671412058446E-2</v>
      </c>
      <c r="AE13" s="42">
        <f t="shared" si="10"/>
        <v>-0.13160464585044948</v>
      </c>
      <c r="AF13" s="42">
        <f t="shared" si="11"/>
        <v>9.0854478615994116E-3</v>
      </c>
      <c r="AG13" s="42">
        <f t="shared" si="12"/>
        <v>-1.4613773526001532E-2</v>
      </c>
      <c r="AH13" s="42">
        <f t="shared" si="13"/>
        <v>1.6399294004640196E-3</v>
      </c>
      <c r="AI13" s="42">
        <f t="shared" si="14"/>
        <v>4.3750696412128628E-2</v>
      </c>
      <c r="AJ13" s="42">
        <f t="shared" si="15"/>
        <v>3.4514914091375457E-2</v>
      </c>
      <c r="AK13" s="42">
        <f t="shared" si="1"/>
        <v>-5.6497379372493599E-3</v>
      </c>
      <c r="AL13" s="42">
        <f t="shared" si="16"/>
        <v>-5.056973545851922E-3</v>
      </c>
      <c r="AM13" s="42">
        <f t="shared" si="17"/>
        <v>7.5432391440547093E-3</v>
      </c>
      <c r="AN13" s="42">
        <f t="shared" si="18"/>
        <v>4.0984630415473351E-3</v>
      </c>
      <c r="AO13" s="42">
        <f t="shared" si="19"/>
        <v>-7.91076078795067E-2</v>
      </c>
      <c r="AP13" s="42">
        <f t="shared" si="20"/>
        <v>3.3281227763234791E-2</v>
      </c>
      <c r="AQ13" s="42">
        <f t="shared" si="21"/>
        <v>2.5987615537039505E-2</v>
      </c>
      <c r="AR13" s="42">
        <f t="shared" si="22"/>
        <v>2.8521981052352669E-2</v>
      </c>
      <c r="AS13" s="57">
        <f t="shared" si="23"/>
        <v>-9.6182071756210456E-3</v>
      </c>
    </row>
    <row r="14" spans="1:45" x14ac:dyDescent="0.25">
      <c r="A14" s="21">
        <v>43101</v>
      </c>
      <c r="B14" s="3">
        <f>('Monthly ABCs 2017-23'!B14/'Monthly ABCs 2017-23'!B13)-1</f>
        <v>4.4082529856377395E-2</v>
      </c>
      <c r="C14" s="3">
        <f>('Monthly ABCs 2017-23'!C14/'Monthly ABCs 2017-23'!C13)-1</f>
        <v>-3.6749534741122414E-2</v>
      </c>
      <c r="D14" s="3">
        <f>('Monthly ABCs 2017-23'!D14/'Monthly ABCs 2017-23'!D13)-1</f>
        <v>2.5202780799680191E-3</v>
      </c>
      <c r="E14" s="3">
        <f>('Monthly ABCs 2017-23'!E14/'Monthly ABCs 2017-23'!E13)-1</f>
        <v>2.2599277854253863E-3</v>
      </c>
      <c r="F14" s="3">
        <f>('Monthly ABCs 2017-23'!F14/'Monthly ABCs 2017-23'!F13)-1</f>
        <v>-1.2653405168936205E-2</v>
      </c>
      <c r="G14" s="3">
        <f>('Monthly ABCs 2017-23'!G14/'Monthly ABCs 2017-23'!G13)-1</f>
        <v>-2.0248658818743492E-2</v>
      </c>
      <c r="H14" s="3">
        <f>('Monthly ABCs 2017-23'!H14/'Monthly ABCs 2017-23'!H13)-1</f>
        <v>-5.8092855400859733E-4</v>
      </c>
      <c r="I14" s="3">
        <f>('Monthly ABCs 2017-23'!I14/'Monthly ABCs 2017-23'!I13)-1</f>
        <v>1.223471235654916E-3</v>
      </c>
      <c r="J14" s="3">
        <f>('Monthly ABCs 2017-23'!J14/'Monthly ABCs 2017-23'!J13)-1</f>
        <v>7.7754149154785068E-6</v>
      </c>
      <c r="K14" s="3">
        <f>('Monthly ABCs 2017-23'!K14/'Monthly ABCs 2017-23'!K13)-1</f>
        <v>7.1821929101401061E-3</v>
      </c>
      <c r="L14" s="3">
        <f>('Monthly ABCs 2017-23'!L14/'Monthly ABCs 2017-23'!L13)-1</f>
        <v>-9.7003698363944402E-3</v>
      </c>
      <c r="M14" s="44">
        <f t="shared" si="3"/>
        <v>-2.0597019851567133E-3</v>
      </c>
      <c r="N14" s="3">
        <f>('Monthly ABCs 2017-23'!N14/'Monthly ABCs 2017-23'!N13)-1</f>
        <v>4.8772019901957231E-2</v>
      </c>
      <c r="O14" s="3">
        <f>('Monthly ABCs 2017-23'!O14/'Monthly ABCs 2017-23'!O13)-1</f>
        <v>-2.7226338230327607E-2</v>
      </c>
      <c r="P14" s="3">
        <f>('Monthly ABCs 2017-23'!P14/'Monthly ABCs 2017-23'!P13)-1</f>
        <v>6.5576000816298663E-3</v>
      </c>
      <c r="Q14" s="3">
        <f>('Monthly ABCs 2017-23'!Q14/'Monthly ABCs 2017-23'!Q13)-1</f>
        <v>2.7981884888321984E-2</v>
      </c>
      <c r="R14" s="3">
        <f>('Monthly ABCs 2017-23'!R14/'Monthly ABCs 2017-23'!R13)-1</f>
        <v>-1.5123290923058197E-2</v>
      </c>
      <c r="S14" s="3">
        <f>('Monthly ABCs 2017-23'!S14/'Monthly ABCs 2017-23'!S13)-1</f>
        <v>-2.4961229092807957E-2</v>
      </c>
      <c r="T14" s="3">
        <f>('Monthly ABCs 2017-23'!T14/'Monthly ABCs 2017-23'!T13)-1</f>
        <v>7.9475031499249837E-3</v>
      </c>
      <c r="U14" s="3">
        <f>('Monthly ABCs 2017-23'!U14/'Monthly ABCs 2017-23'!U13)-1</f>
        <v>-1.343322785205936E-2</v>
      </c>
      <c r="V14" s="3">
        <f>('Monthly ABCs 2017-23'!V14/'Monthly ABCs 2017-23'!V13)-1</f>
        <v>1.3865933008347708E-2</v>
      </c>
      <c r="W14" s="44">
        <f t="shared" si="4"/>
        <v>2.7089838813254058E-3</v>
      </c>
      <c r="Y14" s="42"/>
      <c r="Z14" s="56">
        <f t="shared" si="5"/>
        <v>4.6142231841534105E-2</v>
      </c>
      <c r="AA14" s="42">
        <f t="shared" si="6"/>
        <v>-3.4689832755965704E-2</v>
      </c>
      <c r="AB14" s="42">
        <f t="shared" si="7"/>
        <v>4.5799800651247329E-3</v>
      </c>
      <c r="AC14" s="42">
        <f t="shared" si="8"/>
        <v>4.3196297705821E-3</v>
      </c>
      <c r="AD14" s="42">
        <f t="shared" si="9"/>
        <v>-1.0593703183779491E-2</v>
      </c>
      <c r="AE14" s="42">
        <f t="shared" si="10"/>
        <v>-1.8188956833586779E-2</v>
      </c>
      <c r="AF14" s="42">
        <f t="shared" si="11"/>
        <v>1.478773431148116E-3</v>
      </c>
      <c r="AG14" s="42">
        <f t="shared" si="12"/>
        <v>3.2831732208116293E-3</v>
      </c>
      <c r="AH14" s="42">
        <f t="shared" si="13"/>
        <v>2.0674774000721918E-3</v>
      </c>
      <c r="AI14" s="42">
        <f t="shared" si="14"/>
        <v>9.2418948952968198E-3</v>
      </c>
      <c r="AJ14" s="42">
        <f t="shared" si="15"/>
        <v>-7.6406678512377264E-3</v>
      </c>
      <c r="AK14" s="42">
        <f t="shared" si="1"/>
        <v>4.6063036020631824E-2</v>
      </c>
      <c r="AL14" s="42">
        <f t="shared" si="16"/>
        <v>-2.9935322111653014E-2</v>
      </c>
      <c r="AM14" s="42">
        <f t="shared" si="17"/>
        <v>3.8486162003044605E-3</v>
      </c>
      <c r="AN14" s="42">
        <f t="shared" si="18"/>
        <v>2.5272901006996577E-2</v>
      </c>
      <c r="AO14" s="42">
        <f t="shared" si="19"/>
        <v>-1.7832274804383604E-2</v>
      </c>
      <c r="AP14" s="42">
        <f t="shared" si="20"/>
        <v>-2.7670212974133364E-2</v>
      </c>
      <c r="AQ14" s="42">
        <f t="shared" si="21"/>
        <v>5.238519268599578E-3</v>
      </c>
      <c r="AR14" s="42">
        <f t="shared" si="22"/>
        <v>-1.6142211733384766E-2</v>
      </c>
      <c r="AS14" s="57">
        <f t="shared" si="23"/>
        <v>1.1156949127022302E-2</v>
      </c>
    </row>
    <row r="15" spans="1:45" x14ac:dyDescent="0.25">
      <c r="A15" s="21">
        <v>43132</v>
      </c>
      <c r="B15" s="3">
        <f>('Monthly ABCs 2017-23'!B15/'Monthly ABCs 2017-23'!B14)-1</f>
        <v>-5.2144353562449175E-2</v>
      </c>
      <c r="C15" s="3">
        <f>('Monthly ABCs 2017-23'!C15/'Monthly ABCs 2017-23'!C14)-1</f>
        <v>-3.6428017290800252E-2</v>
      </c>
      <c r="D15" s="3">
        <f>('Monthly ABCs 2017-23'!D15/'Monthly ABCs 2017-23'!D14)-1</f>
        <v>-1.9893287930095038E-3</v>
      </c>
      <c r="E15" s="3">
        <f>('Monthly ABCs 2017-23'!E15/'Monthly ABCs 2017-23'!E14)-1</f>
        <v>-2.7047696127518894E-2</v>
      </c>
      <c r="F15" s="3">
        <f>('Monthly ABCs 2017-23'!F15/'Monthly ABCs 2017-23'!F14)-1</f>
        <v>-2.369495049460002E-2</v>
      </c>
      <c r="G15" s="3">
        <f>('Monthly ABCs 2017-23'!G15/'Monthly ABCs 2017-23'!G14)-1</f>
        <v>-2.7577813186071776E-2</v>
      </c>
      <c r="H15" s="3">
        <f>('Monthly ABCs 2017-23'!H15/'Monthly ABCs 2017-23'!H14)-1</f>
        <v>-1.379136380959689E-2</v>
      </c>
      <c r="I15" s="3">
        <f>('Monthly ABCs 2017-23'!I15/'Monthly ABCs 2017-23'!I14)-1</f>
        <v>8.1635152096470875E-5</v>
      </c>
      <c r="J15" s="3">
        <f>('Monthly ABCs 2017-23'!J15/'Monthly ABCs 2017-23'!J14)-1</f>
        <v>-1.2075125474782622E-2</v>
      </c>
      <c r="K15" s="3">
        <f>('Monthly ABCs 2017-23'!K15/'Monthly ABCs 2017-23'!K14)-1</f>
        <v>-2.0888720091150725E-2</v>
      </c>
      <c r="L15" s="3">
        <f>('Monthly ABCs 2017-23'!L15/'Monthly ABCs 2017-23'!L14)-1</f>
        <v>-5.6335353599291094E-2</v>
      </c>
      <c r="M15" s="44">
        <f t="shared" si="3"/>
        <v>-2.4717371570652225E-2</v>
      </c>
      <c r="N15" s="3">
        <f>('Monthly ABCs 2017-23'!N15/'Monthly ABCs 2017-23'!N14)-1</f>
        <v>-3.2759610804291683E-2</v>
      </c>
      <c r="O15" s="3">
        <f>('Monthly ABCs 2017-23'!O15/'Monthly ABCs 2017-23'!O14)-1</f>
        <v>-1.9441860212808137E-2</v>
      </c>
      <c r="P15" s="3">
        <f>('Monthly ABCs 2017-23'!P15/'Monthly ABCs 2017-23'!P14)-1</f>
        <v>3.8656745669700676E-3</v>
      </c>
      <c r="Q15" s="3">
        <f>('Monthly ABCs 2017-23'!Q15/'Monthly ABCs 2017-23'!Q14)-1</f>
        <v>-3.6019381848456988E-2</v>
      </c>
      <c r="R15" s="3">
        <f>('Monthly ABCs 2017-23'!R15/'Monthly ABCs 2017-23'!R14)-1</f>
        <v>-4.4891537225495437E-3</v>
      </c>
      <c r="S15" s="3">
        <f>('Monthly ABCs 2017-23'!S15/'Monthly ABCs 2017-23'!S14)-1</f>
        <v>4.4264061582537373E-3</v>
      </c>
      <c r="T15" s="3">
        <f>('Monthly ABCs 2017-23'!T15/'Monthly ABCs 2017-23'!T14)-1</f>
        <v>1.0548940863712275E-2</v>
      </c>
      <c r="U15" s="3">
        <f>('Monthly ABCs 2017-23'!U15/'Monthly ABCs 2017-23'!U14)-1</f>
        <v>3.118779872459676E-3</v>
      </c>
      <c r="V15" s="3">
        <f>('Monthly ABCs 2017-23'!V15/'Monthly ABCs 2017-23'!V14)-1</f>
        <v>5.0815367392527122E-3</v>
      </c>
      <c r="W15" s="44">
        <f t="shared" si="4"/>
        <v>-7.2965187097175426E-3</v>
      </c>
      <c r="Y15" s="42"/>
      <c r="Z15" s="56">
        <f t="shared" si="5"/>
        <v>-2.742698199179695E-2</v>
      </c>
      <c r="AA15" s="42">
        <f t="shared" si="6"/>
        <v>-1.1710645720148027E-2</v>
      </c>
      <c r="AB15" s="42">
        <f t="shared" si="7"/>
        <v>2.2728042777642721E-2</v>
      </c>
      <c r="AC15" s="42">
        <f t="shared" si="8"/>
        <v>-2.330324556866669E-3</v>
      </c>
      <c r="AD15" s="42">
        <f t="shared" si="9"/>
        <v>1.0224210760522053E-3</v>
      </c>
      <c r="AE15" s="42">
        <f t="shared" si="10"/>
        <v>-2.8604416154195504E-3</v>
      </c>
      <c r="AF15" s="42">
        <f t="shared" si="11"/>
        <v>1.0926007761055335E-2</v>
      </c>
      <c r="AG15" s="42">
        <f t="shared" si="12"/>
        <v>2.4799006722748696E-2</v>
      </c>
      <c r="AH15" s="42">
        <f t="shared" si="13"/>
        <v>1.2642246095869603E-2</v>
      </c>
      <c r="AI15" s="42">
        <f t="shared" si="14"/>
        <v>3.8286514795014999E-3</v>
      </c>
      <c r="AJ15" s="42">
        <f t="shared" si="15"/>
        <v>-3.1617982028638872E-2</v>
      </c>
      <c r="AK15" s="42">
        <f t="shared" si="1"/>
        <v>-2.546309209457414E-2</v>
      </c>
      <c r="AL15" s="42">
        <f t="shared" si="16"/>
        <v>-1.2145341503090594E-2</v>
      </c>
      <c r="AM15" s="42">
        <f t="shared" si="17"/>
        <v>1.1162193276687611E-2</v>
      </c>
      <c r="AN15" s="42">
        <f t="shared" si="18"/>
        <v>-2.8722863138739445E-2</v>
      </c>
      <c r="AO15" s="42">
        <f t="shared" si="19"/>
        <v>2.8073649871679989E-3</v>
      </c>
      <c r="AP15" s="42">
        <f t="shared" si="20"/>
        <v>1.1722924867971281E-2</v>
      </c>
      <c r="AQ15" s="42">
        <f t="shared" si="21"/>
        <v>1.7845459573429819E-2</v>
      </c>
      <c r="AR15" s="42">
        <f t="shared" si="22"/>
        <v>1.041529858217722E-2</v>
      </c>
      <c r="AS15" s="57">
        <f t="shared" si="23"/>
        <v>1.2378055448970256E-2</v>
      </c>
    </row>
    <row r="16" spans="1:45" x14ac:dyDescent="0.25">
      <c r="A16" s="21">
        <v>43160</v>
      </c>
      <c r="B16" s="3">
        <f>('Monthly ABCs 2017-23'!B16/'Monthly ABCs 2017-23'!B15)-1</f>
        <v>1.1519453924914602E-2</v>
      </c>
      <c r="C16" s="3">
        <f>('Monthly ABCs 2017-23'!C16/'Monthly ABCs 2017-23'!C15)-1</f>
        <v>1.2812409694223703E-2</v>
      </c>
      <c r="D16" s="3">
        <f>('Monthly ABCs 2017-23'!D16/'Monthly ABCs 2017-23'!D15)-1</f>
        <v>1.0316230847227104E-3</v>
      </c>
      <c r="E16" s="3">
        <f>('Monthly ABCs 2017-23'!E16/'Monthly ABCs 2017-23'!E15)-1</f>
        <v>-4.1309933770166118E-3</v>
      </c>
      <c r="F16" s="3">
        <f>('Monthly ABCs 2017-23'!F16/'Monthly ABCs 2017-23'!F15)-1</f>
        <v>1.1489843508424302E-2</v>
      </c>
      <c r="G16" s="3">
        <f>('Monthly ABCs 2017-23'!G16/'Monthly ABCs 2017-23'!G15)-1</f>
        <v>1.9974967909286656E-2</v>
      </c>
      <c r="H16" s="3">
        <f>('Monthly ABCs 2017-23'!H16/'Monthly ABCs 2017-23'!H15)-1</f>
        <v>-6.9726515258931032E-3</v>
      </c>
      <c r="I16" s="3">
        <f>('Monthly ABCs 2017-23'!I16/'Monthly ABCs 2017-23'!I15)-1</f>
        <v>8.5250752512626704E-3</v>
      </c>
      <c r="J16" s="3">
        <f>('Monthly ABCs 2017-23'!J16/'Monthly ABCs 2017-23'!J15)-1</f>
        <v>-5.1275593525816898E-3</v>
      </c>
      <c r="K16" s="3">
        <f>('Monthly ABCs 2017-23'!K16/'Monthly ABCs 2017-23'!K15)-1</f>
        <v>-9.0620903667638641E-3</v>
      </c>
      <c r="L16" s="3">
        <f>('Monthly ABCs 2017-23'!L16/'Monthly ABCs 2017-23'!L15)-1</f>
        <v>3.827858176960186E-2</v>
      </c>
      <c r="M16" s="44">
        <f t="shared" si="3"/>
        <v>7.1216964109255673E-3</v>
      </c>
      <c r="N16" s="3">
        <f>('Monthly ABCs 2017-23'!N16/'Monthly ABCs 2017-23'!N15)-1</f>
        <v>-1.6422404720165984E-2</v>
      </c>
      <c r="O16" s="3">
        <f>('Monthly ABCs 2017-23'!O16/'Monthly ABCs 2017-23'!O15)-1</f>
        <v>-1.7549925638252417E-2</v>
      </c>
      <c r="P16" s="3">
        <f>('Monthly ABCs 2017-23'!P16/'Monthly ABCs 2017-23'!P15)-1</f>
        <v>-4.3907069428642531E-3</v>
      </c>
      <c r="Q16" s="3">
        <f>('Monthly ABCs 2017-23'!Q16/'Monthly ABCs 2017-23'!Q15)-1</f>
        <v>-3.3396846967616245E-2</v>
      </c>
      <c r="R16" s="3">
        <f>('Monthly ABCs 2017-23'!R16/'Monthly ABCs 2017-23'!R15)-1</f>
        <v>-1.3514740449056539E-2</v>
      </c>
      <c r="S16" s="3">
        <f>('Monthly ABCs 2017-23'!S16/'Monthly ABCs 2017-23'!S15)-1</f>
        <v>-1.1871647448045475E-2</v>
      </c>
      <c r="T16" s="3">
        <f>('Monthly ABCs 2017-23'!T16/'Monthly ABCs 2017-23'!T15)-1</f>
        <v>-1.542594872943015E-2</v>
      </c>
      <c r="U16" s="3">
        <f>('Monthly ABCs 2017-23'!U16/'Monthly ABCs 2017-23'!U15)-1</f>
        <v>-4.608857938483979E-3</v>
      </c>
      <c r="V16" s="3">
        <f>('Monthly ABCs 2017-23'!V16/'Monthly ABCs 2017-23'!V15)-1</f>
        <v>-4.3516199236233732E-2</v>
      </c>
      <c r="W16" s="44">
        <f t="shared" si="4"/>
        <v>-1.7855253118905418E-2</v>
      </c>
      <c r="Y16" s="42"/>
      <c r="Z16" s="56">
        <f t="shared" si="5"/>
        <v>4.3977575139890349E-3</v>
      </c>
      <c r="AA16" s="42">
        <f t="shared" si="6"/>
        <v>5.6907132832981358E-3</v>
      </c>
      <c r="AB16" s="42">
        <f t="shared" si="7"/>
        <v>-6.0900733262028569E-3</v>
      </c>
      <c r="AC16" s="42">
        <f t="shared" si="8"/>
        <v>-1.125268978794218E-2</v>
      </c>
      <c r="AD16" s="42">
        <f t="shared" si="9"/>
        <v>4.368147097498735E-3</v>
      </c>
      <c r="AE16" s="42">
        <f t="shared" si="10"/>
        <v>1.2853271498361088E-2</v>
      </c>
      <c r="AF16" s="42">
        <f t="shared" si="11"/>
        <v>-1.4094347936818671E-2</v>
      </c>
      <c r="AG16" s="42">
        <f t="shared" si="12"/>
        <v>1.4033788403371031E-3</v>
      </c>
      <c r="AH16" s="42">
        <f t="shared" si="13"/>
        <v>-1.2249255763507258E-2</v>
      </c>
      <c r="AI16" s="42">
        <f t="shared" si="14"/>
        <v>-1.6183786777689432E-2</v>
      </c>
      <c r="AJ16" s="42">
        <f t="shared" si="15"/>
        <v>3.1156885358676292E-2</v>
      </c>
      <c r="AK16" s="42">
        <f t="shared" si="1"/>
        <v>1.4328483987394343E-3</v>
      </c>
      <c r="AL16" s="42">
        <f t="shared" si="16"/>
        <v>3.0532748065300111E-4</v>
      </c>
      <c r="AM16" s="42">
        <f t="shared" si="17"/>
        <v>1.3464546176041165E-2</v>
      </c>
      <c r="AN16" s="42">
        <f t="shared" si="18"/>
        <v>-1.5541593848710827E-2</v>
      </c>
      <c r="AO16" s="42">
        <f t="shared" si="19"/>
        <v>4.340512669848879E-3</v>
      </c>
      <c r="AP16" s="42">
        <f t="shared" si="20"/>
        <v>5.9836056708599435E-3</v>
      </c>
      <c r="AQ16" s="42">
        <f t="shared" si="21"/>
        <v>2.4293043894752682E-3</v>
      </c>
      <c r="AR16" s="42">
        <f t="shared" si="22"/>
        <v>1.3246395180421439E-2</v>
      </c>
      <c r="AS16" s="57">
        <f t="shared" si="23"/>
        <v>-2.5660946117328314E-2</v>
      </c>
    </row>
    <row r="17" spans="1:45" x14ac:dyDescent="0.25">
      <c r="A17" s="21">
        <v>43191</v>
      </c>
      <c r="B17" s="3">
        <f>('Monthly ABCs 2017-23'!B17/'Monthly ABCs 2017-23'!B16)-1</f>
        <v>9.907711576407241E-3</v>
      </c>
      <c r="C17" s="3">
        <f>('Monthly ABCs 2017-23'!C17/'Monthly ABCs 2017-23'!C16)-1</f>
        <v>-1.6712745537825868E-2</v>
      </c>
      <c r="D17" s="3">
        <f>('Monthly ABCs 2017-23'!D17/'Monthly ABCs 2017-23'!D16)-1</f>
        <v>1.2985462252603774E-3</v>
      </c>
      <c r="E17" s="3">
        <f>('Monthly ABCs 2017-23'!E17/'Monthly ABCs 2017-23'!E16)-1</f>
        <v>4.1906015849251244E-3</v>
      </c>
      <c r="F17" s="3">
        <f>('Monthly ABCs 2017-23'!F17/'Monthly ABCs 2017-23'!F16)-1</f>
        <v>-3.3489556636885354E-3</v>
      </c>
      <c r="G17" s="3">
        <f>('Monthly ABCs 2017-23'!G17/'Monthly ABCs 2017-23'!G16)-1</f>
        <v>-1.3199757197726814E-2</v>
      </c>
      <c r="H17" s="3">
        <f>('Monthly ABCs 2017-23'!H17/'Monthly ABCs 2017-23'!H16)-1</f>
        <v>-3.044937748997012E-2</v>
      </c>
      <c r="I17" s="3">
        <f>('Monthly ABCs 2017-23'!I17/'Monthly ABCs 2017-23'!I16)-1</f>
        <v>-2.7744193928602168E-2</v>
      </c>
      <c r="J17" s="3">
        <f>('Monthly ABCs 2017-23'!J17/'Monthly ABCs 2017-23'!J16)-1</f>
        <v>-2.4603067868076423E-3</v>
      </c>
      <c r="K17" s="3">
        <f>('Monthly ABCs 2017-23'!K17/'Monthly ABCs 2017-23'!K16)-1</f>
        <v>-3.9488691966605649E-2</v>
      </c>
      <c r="L17" s="3">
        <f>('Monthly ABCs 2017-23'!L17/'Monthly ABCs 2017-23'!L16)-1</f>
        <v>-1.4035219949716571E-2</v>
      </c>
      <c r="M17" s="44">
        <f t="shared" si="3"/>
        <v>-1.2003853557668238E-2</v>
      </c>
      <c r="N17" s="3">
        <f>('Monthly ABCs 2017-23'!N17/'Monthly ABCs 2017-23'!N16)-1</f>
        <v>2.3723699439907042E-2</v>
      </c>
      <c r="O17" s="3">
        <f>('Monthly ABCs 2017-23'!O17/'Monthly ABCs 2017-23'!O16)-1</f>
        <v>5.4376746198367965E-3</v>
      </c>
      <c r="P17" s="3">
        <f>('Monthly ABCs 2017-23'!P17/'Monthly ABCs 2017-23'!P16)-1</f>
        <v>-6.9362926739550135E-3</v>
      </c>
      <c r="Q17" s="3">
        <f>('Monthly ABCs 2017-23'!Q17/'Monthly ABCs 2017-23'!Q16)-1</f>
        <v>2.2344275033824523E-2</v>
      </c>
      <c r="R17" s="3">
        <f>('Monthly ABCs 2017-23'!R17/'Monthly ABCs 2017-23'!R16)-1</f>
        <v>-4.9904554131442458E-3</v>
      </c>
      <c r="S17" s="3">
        <f>('Monthly ABCs 2017-23'!S17/'Monthly ABCs 2017-23'!S16)-1</f>
        <v>-2.7861029665121495E-2</v>
      </c>
      <c r="T17" s="3">
        <f>('Monthly ABCs 2017-23'!T17/'Monthly ABCs 2017-23'!T16)-1</f>
        <v>-3.4194788066217896E-2</v>
      </c>
      <c r="U17" s="3">
        <f>('Monthly ABCs 2017-23'!U17/'Monthly ABCs 2017-23'!U16)-1</f>
        <v>-4.1168130356576071E-2</v>
      </c>
      <c r="V17" s="3">
        <f>('Monthly ABCs 2017-23'!V17/'Monthly ABCs 2017-23'!V16)-1</f>
        <v>1.3764717246412594E-2</v>
      </c>
      <c r="W17" s="44">
        <f t="shared" si="4"/>
        <v>-5.5422588705593074E-3</v>
      </c>
      <c r="Y17" s="42"/>
      <c r="Z17" s="56">
        <f t="shared" si="5"/>
        <v>2.1911565134075481E-2</v>
      </c>
      <c r="AA17" s="42">
        <f t="shared" si="6"/>
        <v>-4.7088919801576302E-3</v>
      </c>
      <c r="AB17" s="42">
        <f t="shared" si="7"/>
        <v>1.3302399782928616E-2</v>
      </c>
      <c r="AC17" s="42">
        <f t="shared" si="8"/>
        <v>1.6194455142593364E-2</v>
      </c>
      <c r="AD17" s="42">
        <f t="shared" si="9"/>
        <v>8.6548978939797027E-3</v>
      </c>
      <c r="AE17" s="42">
        <f t="shared" si="10"/>
        <v>-1.1959036400585755E-3</v>
      </c>
      <c r="AF17" s="42">
        <f t="shared" si="11"/>
        <v>-1.844552393230188E-2</v>
      </c>
      <c r="AG17" s="42">
        <f t="shared" si="12"/>
        <v>-1.5740340370933928E-2</v>
      </c>
      <c r="AH17" s="42">
        <f t="shared" si="13"/>
        <v>9.5435467708605958E-3</v>
      </c>
      <c r="AI17" s="42">
        <f t="shared" si="14"/>
        <v>-2.7484838408937409E-2</v>
      </c>
      <c r="AJ17" s="42">
        <f t="shared" si="15"/>
        <v>-2.0313663920483328E-3</v>
      </c>
      <c r="AK17" s="42">
        <f t="shared" si="1"/>
        <v>2.9265958310466349E-2</v>
      </c>
      <c r="AL17" s="42">
        <f t="shared" si="16"/>
        <v>1.0979933490396103E-2</v>
      </c>
      <c r="AM17" s="42">
        <f t="shared" si="17"/>
        <v>-1.3940338033957061E-3</v>
      </c>
      <c r="AN17" s="42">
        <f t="shared" si="18"/>
        <v>2.788653390438383E-2</v>
      </c>
      <c r="AO17" s="42">
        <f t="shared" si="19"/>
        <v>5.5180345741506157E-4</v>
      </c>
      <c r="AP17" s="42">
        <f t="shared" si="20"/>
        <v>-2.2318770794562189E-2</v>
      </c>
      <c r="AQ17" s="42">
        <f t="shared" si="21"/>
        <v>-2.865252919565859E-2</v>
      </c>
      <c r="AR17" s="42">
        <f t="shared" si="22"/>
        <v>-3.5625871486016765E-2</v>
      </c>
      <c r="AS17" s="57">
        <f t="shared" si="23"/>
        <v>1.9306976116971901E-2</v>
      </c>
    </row>
    <row r="18" spans="1:45" x14ac:dyDescent="0.25">
      <c r="A18" s="21">
        <v>43221</v>
      </c>
      <c r="B18" s="3">
        <f>('Monthly ABCs 2017-23'!B18/'Monthly ABCs 2017-23'!B17)-1</f>
        <v>-1.5224936153493518E-2</v>
      </c>
      <c r="C18" s="3">
        <f>('Monthly ABCs 2017-23'!C18/'Monthly ABCs 2017-23'!C17)-1</f>
        <v>-8.9068957838882579E-3</v>
      </c>
      <c r="D18" s="3">
        <f>('Monthly ABCs 2017-23'!D18/'Monthly ABCs 2017-23'!D17)-1</f>
        <v>2.025923692465792E-4</v>
      </c>
      <c r="E18" s="3">
        <f>('Monthly ABCs 2017-23'!E18/'Monthly ABCs 2017-23'!E17)-1</f>
        <v>-5.6234822237338777E-3</v>
      </c>
      <c r="F18" s="3">
        <f>('Monthly ABCs 2017-23'!F18/'Monthly ABCs 2017-23'!F17)-1</f>
        <v>-5.8832483095174748E-3</v>
      </c>
      <c r="G18" s="3">
        <f>('Monthly ABCs 2017-23'!G18/'Monthly ABCs 2017-23'!G17)-1</f>
        <v>-1.3495634467161066E-3</v>
      </c>
      <c r="H18" s="3">
        <f>('Monthly ABCs 2017-23'!H18/'Monthly ABCs 2017-23'!H17)-1</f>
        <v>-1.64420586358347E-2</v>
      </c>
      <c r="I18" s="3">
        <f>('Monthly ABCs 2017-23'!I18/'Monthly ABCs 2017-23'!I17)-1</f>
        <v>-3.5778487121253533E-2</v>
      </c>
      <c r="J18" s="3">
        <f>('Monthly ABCs 2017-23'!J18/'Monthly ABCs 2017-23'!J17)-1</f>
        <v>-1.582127902550412E-3</v>
      </c>
      <c r="K18" s="3">
        <f>('Monthly ABCs 2017-23'!K18/'Monthly ABCs 2017-23'!K17)-1</f>
        <v>-1.0820837842015818E-2</v>
      </c>
      <c r="L18" s="3">
        <f>('Monthly ABCs 2017-23'!L18/'Monthly ABCs 2017-23'!L17)-1</f>
        <v>-9.9868952713770831E-3</v>
      </c>
      <c r="M18" s="44">
        <f t="shared" si="3"/>
        <v>-1.0126903665557655E-2</v>
      </c>
      <c r="N18" s="3">
        <f>('Monthly ABCs 2017-23'!N18/'Monthly ABCs 2017-23'!N17)-1</f>
        <v>1.5388911717419074E-2</v>
      </c>
      <c r="O18" s="3">
        <f>('Monthly ABCs 2017-23'!O18/'Monthly ABCs 2017-23'!O17)-1</f>
        <v>3.6696682513116974E-2</v>
      </c>
      <c r="P18" s="3">
        <f>('Monthly ABCs 2017-23'!P18/'Monthly ABCs 2017-23'!P17)-1</f>
        <v>5.2013100644818566E-2</v>
      </c>
      <c r="Q18" s="3">
        <f>('Monthly ABCs 2017-23'!Q18/'Monthly ABCs 2017-23'!Q17)-1</f>
        <v>1.9863558416382876E-2</v>
      </c>
      <c r="R18" s="3">
        <f>('Monthly ABCs 2017-23'!R18/'Monthly ABCs 2017-23'!R17)-1</f>
        <v>3.9466111217693944E-2</v>
      </c>
      <c r="S18" s="3">
        <f>('Monthly ABCs 2017-23'!S18/'Monthly ABCs 2017-23'!S17)-1</f>
        <v>5.3239618408161382E-2</v>
      </c>
      <c r="T18" s="3">
        <f>('Monthly ABCs 2017-23'!T18/'Monthly ABCs 2017-23'!T17)-1</f>
        <v>5.21516990505555E-3</v>
      </c>
      <c r="U18" s="3">
        <f>('Monthly ABCs 2017-23'!U18/'Monthly ABCs 2017-23'!U17)-1</f>
        <v>-1.2390310221233491E-2</v>
      </c>
      <c r="V18" s="3">
        <f>('Monthly ABCs 2017-23'!V18/'Monthly ABCs 2017-23'!V17)-1</f>
        <v>1.2741449677361238E-2</v>
      </c>
      <c r="W18" s="44">
        <f t="shared" si="4"/>
        <v>2.4692699142086234E-2</v>
      </c>
      <c r="Y18" s="42"/>
      <c r="Z18" s="56">
        <f t="shared" si="5"/>
        <v>-5.0980324879358625E-3</v>
      </c>
      <c r="AA18" s="42">
        <f t="shared" si="6"/>
        <v>1.2200078816693976E-3</v>
      </c>
      <c r="AB18" s="42">
        <f t="shared" si="7"/>
        <v>1.0329496034804235E-2</v>
      </c>
      <c r="AC18" s="42">
        <f t="shared" si="8"/>
        <v>4.5034214418237777E-3</v>
      </c>
      <c r="AD18" s="42">
        <f t="shared" si="9"/>
        <v>4.2436553560401807E-3</v>
      </c>
      <c r="AE18" s="42">
        <f t="shared" si="10"/>
        <v>8.7773402188415488E-3</v>
      </c>
      <c r="AF18" s="42">
        <f t="shared" si="11"/>
        <v>-6.3151549702770444E-3</v>
      </c>
      <c r="AG18" s="42">
        <f t="shared" si="12"/>
        <v>-2.5651583455695876E-2</v>
      </c>
      <c r="AH18" s="42">
        <f t="shared" si="13"/>
        <v>8.5447757630072434E-3</v>
      </c>
      <c r="AI18" s="42">
        <f t="shared" si="14"/>
        <v>-6.9393417645816254E-4</v>
      </c>
      <c r="AJ18" s="42">
        <f t="shared" si="15"/>
        <v>1.4000839418057236E-4</v>
      </c>
      <c r="AK18" s="42">
        <f t="shared" si="1"/>
        <v>-9.3037874246671599E-3</v>
      </c>
      <c r="AL18" s="42">
        <f t="shared" si="16"/>
        <v>1.200398337103074E-2</v>
      </c>
      <c r="AM18" s="42">
        <f t="shared" si="17"/>
        <v>2.7320401502732333E-2</v>
      </c>
      <c r="AN18" s="42">
        <f t="shared" si="18"/>
        <v>-4.8291407257033576E-3</v>
      </c>
      <c r="AO18" s="42">
        <f t="shared" si="19"/>
        <v>1.4773412075607711E-2</v>
      </c>
      <c r="AP18" s="42">
        <f t="shared" si="20"/>
        <v>2.8546919266075148E-2</v>
      </c>
      <c r="AQ18" s="42">
        <f t="shared" si="21"/>
        <v>-1.9477529237030684E-2</v>
      </c>
      <c r="AR18" s="42">
        <f t="shared" si="22"/>
        <v>-3.7083009363319722E-2</v>
      </c>
      <c r="AS18" s="57">
        <f t="shared" si="23"/>
        <v>-1.1951249464724995E-2</v>
      </c>
    </row>
    <row r="19" spans="1:45" x14ac:dyDescent="0.25">
      <c r="A19" s="21">
        <v>43252</v>
      </c>
      <c r="B19" s="3">
        <f>('Monthly ABCs 2017-23'!B19/'Monthly ABCs 2017-23'!B18)-1</f>
        <v>-1.5055914309734297E-2</v>
      </c>
      <c r="C19" s="3">
        <f>('Monthly ABCs 2017-23'!C19/'Monthly ABCs 2017-23'!C18)-1</f>
        <v>-9.8629334848900907E-3</v>
      </c>
      <c r="D19" s="3">
        <f>('Monthly ABCs 2017-23'!D19/'Monthly ABCs 2017-23'!D18)-1</f>
        <v>-1.209888569669193E-3</v>
      </c>
      <c r="E19" s="3">
        <f>('Monthly ABCs 2017-23'!E19/'Monthly ABCs 2017-23'!E18)-1</f>
        <v>-3.0624668808739708E-3</v>
      </c>
      <c r="F19" s="3">
        <f>('Monthly ABCs 2017-23'!F19/'Monthly ABCs 2017-23'!F18)-1</f>
        <v>-7.0037791176491559E-3</v>
      </c>
      <c r="G19" s="3">
        <f>('Monthly ABCs 2017-23'!G19/'Monthly ABCs 2017-23'!G18)-1</f>
        <v>-1.6028142838178661E-2</v>
      </c>
      <c r="H19" s="3">
        <f>('Monthly ABCs 2017-23'!H19/'Monthly ABCs 2017-23'!H18)-1</f>
        <v>-5.983330054930347E-3</v>
      </c>
      <c r="I19" s="3">
        <f>('Monthly ABCs 2017-23'!I19/'Monthly ABCs 2017-23'!I18)-1</f>
        <v>-1.6706237858838735E-2</v>
      </c>
      <c r="J19" s="3">
        <f>('Monthly ABCs 2017-23'!J19/'Monthly ABCs 2017-23'!J18)-1</f>
        <v>-1.4134626459035848E-2</v>
      </c>
      <c r="K19" s="3">
        <f>('Monthly ABCs 2017-23'!K19/'Monthly ABCs 2017-23'!K18)-1</f>
        <v>-1.9150719572660457E-2</v>
      </c>
      <c r="L19" s="3">
        <f>('Monthly ABCs 2017-23'!L19/'Monthly ABCs 2017-23'!L18)-1</f>
        <v>1.1074893415181641E-2</v>
      </c>
      <c r="M19" s="44">
        <f t="shared" si="3"/>
        <v>-8.8293768846617379E-3</v>
      </c>
      <c r="N19" s="3">
        <f>('Monthly ABCs 2017-23'!N19/'Monthly ABCs 2017-23'!N18)-1</f>
        <v>-3.8089976991840246E-2</v>
      </c>
      <c r="O19" s="3">
        <f>('Monthly ABCs 2017-23'!O19/'Monthly ABCs 2017-23'!O18)-1</f>
        <v>-4.8369539282411833E-2</v>
      </c>
      <c r="P19" s="3">
        <f>('Monthly ABCs 2017-23'!P19/'Monthly ABCs 2017-23'!P18)-1</f>
        <v>-6.5631597819572285E-2</v>
      </c>
      <c r="Q19" s="3">
        <f>('Monthly ABCs 2017-23'!Q19/'Monthly ABCs 2017-23'!Q18)-1</f>
        <v>-3.3423700589925609E-2</v>
      </c>
      <c r="R19" s="3">
        <f>('Monthly ABCs 2017-23'!R19/'Monthly ABCs 2017-23'!R18)-1</f>
        <v>-4.9212961742294392E-2</v>
      </c>
      <c r="S19" s="3">
        <f>('Monthly ABCs 2017-23'!S19/'Monthly ABCs 2017-23'!S18)-1</f>
        <v>-6.2514087972443177E-2</v>
      </c>
      <c r="T19" s="3">
        <f>('Monthly ABCs 2017-23'!T19/'Monthly ABCs 2017-23'!T18)-1</f>
        <v>-2.6104523495827814E-2</v>
      </c>
      <c r="U19" s="3">
        <f>('Monthly ABCs 2017-23'!U19/'Monthly ABCs 2017-23'!U18)-1</f>
        <v>-1.3663119410389668E-2</v>
      </c>
      <c r="V19" s="3">
        <f>('Monthly ABCs 2017-23'!V19/'Monthly ABCs 2017-23'!V18)-1</f>
        <v>-3.9379462465633175E-2</v>
      </c>
      <c r="W19" s="44">
        <f t="shared" si="4"/>
        <v>-4.1820996641148689E-2</v>
      </c>
      <c r="Y19" s="42"/>
      <c r="Z19" s="56">
        <f t="shared" si="5"/>
        <v>-6.2265374250725595E-3</v>
      </c>
      <c r="AA19" s="42">
        <f t="shared" si="6"/>
        <v>-1.0335566002283528E-3</v>
      </c>
      <c r="AB19" s="42">
        <f t="shared" si="7"/>
        <v>7.6194883149925449E-3</v>
      </c>
      <c r="AC19" s="42">
        <f t="shared" si="8"/>
        <v>5.7669100037877671E-3</v>
      </c>
      <c r="AD19" s="42">
        <f t="shared" si="9"/>
        <v>1.8255977670125819E-3</v>
      </c>
      <c r="AE19" s="42">
        <f t="shared" si="10"/>
        <v>-7.1987659535169227E-3</v>
      </c>
      <c r="AF19" s="42">
        <f t="shared" si="11"/>
        <v>2.8460468297313909E-3</v>
      </c>
      <c r="AG19" s="42">
        <f t="shared" si="12"/>
        <v>-7.8768609741769972E-3</v>
      </c>
      <c r="AH19" s="42">
        <f t="shared" si="13"/>
        <v>-5.3052495743741105E-3</v>
      </c>
      <c r="AI19" s="42">
        <f t="shared" si="14"/>
        <v>-1.0321342687998719E-2</v>
      </c>
      <c r="AJ19" s="42">
        <f t="shared" si="15"/>
        <v>1.9904270299843381E-2</v>
      </c>
      <c r="AK19" s="42">
        <f t="shared" si="1"/>
        <v>3.7310196493084424E-3</v>
      </c>
      <c r="AL19" s="42">
        <f t="shared" si="16"/>
        <v>-6.5485426412631442E-3</v>
      </c>
      <c r="AM19" s="42">
        <f t="shared" si="17"/>
        <v>-2.3810601178423596E-2</v>
      </c>
      <c r="AN19" s="42">
        <f t="shared" si="18"/>
        <v>8.3972960512230799E-3</v>
      </c>
      <c r="AO19" s="42">
        <f t="shared" si="19"/>
        <v>-7.3919651011457033E-3</v>
      </c>
      <c r="AP19" s="42">
        <f t="shared" si="20"/>
        <v>-2.0693091331294489E-2</v>
      </c>
      <c r="AQ19" s="42">
        <f t="shared" si="21"/>
        <v>1.5716473145320875E-2</v>
      </c>
      <c r="AR19" s="42">
        <f t="shared" si="22"/>
        <v>2.8157877230759021E-2</v>
      </c>
      <c r="AS19" s="57">
        <f t="shared" si="23"/>
        <v>2.441534175515514E-3</v>
      </c>
    </row>
    <row r="20" spans="1:45" x14ac:dyDescent="0.25">
      <c r="A20" s="21">
        <v>43282</v>
      </c>
      <c r="B20" s="3">
        <f>('Monthly ABCs 2017-23'!B20/'Monthly ABCs 2017-23'!B19)-1</f>
        <v>-1.3200062827917636E-2</v>
      </c>
      <c r="C20" s="3">
        <f>('Monthly ABCs 2017-23'!C20/'Monthly ABCs 2017-23'!C19)-1</f>
        <v>6.9812857267104178E-4</v>
      </c>
      <c r="D20" s="3">
        <f>('Monthly ABCs 2017-23'!D20/'Monthly ABCs 2017-23'!D19)-1</f>
        <v>-5.0936561259862234E-4</v>
      </c>
      <c r="E20" s="3">
        <f>('Monthly ABCs 2017-23'!E20/'Monthly ABCs 2017-23'!E19)-1</f>
        <v>-1.3798546903859954E-2</v>
      </c>
      <c r="F20" s="3">
        <f>('Monthly ABCs 2017-23'!F20/'Monthly ABCs 2017-23'!F19)-1</f>
        <v>6.1350266567610223E-3</v>
      </c>
      <c r="G20" s="3">
        <f>('Monthly ABCs 2017-23'!G20/'Monthly ABCs 2017-23'!G19)-1</f>
        <v>1.0582467425589437E-2</v>
      </c>
      <c r="H20" s="3">
        <f>('Monthly ABCs 2017-23'!H20/'Monthly ABCs 2017-23'!H19)-1</f>
        <v>2.1501882891530322E-3</v>
      </c>
      <c r="I20" s="3">
        <f>('Monthly ABCs 2017-23'!I20/'Monthly ABCs 2017-23'!I19)-1</f>
        <v>-2.1580582140662052E-2</v>
      </c>
      <c r="J20" s="3">
        <f>('Monthly ABCs 2017-23'!J20/'Monthly ABCs 2017-23'!J19)-1</f>
        <v>-1.7298194445563464E-2</v>
      </c>
      <c r="K20" s="3">
        <f>('Monthly ABCs 2017-23'!K20/'Monthly ABCs 2017-23'!K19)-1</f>
        <v>-1.7598238727712934E-3</v>
      </c>
      <c r="L20" s="3">
        <f>('Monthly ABCs 2017-23'!L20/'Monthly ABCs 2017-23'!L19)-1</f>
        <v>-2.3505474064335896E-2</v>
      </c>
      <c r="M20" s="44">
        <f t="shared" si="3"/>
        <v>-6.5532944475940351E-3</v>
      </c>
      <c r="N20" s="3">
        <f>('Monthly ABCs 2017-23'!N20/'Monthly ABCs 2017-23'!N19)-1</f>
        <v>-2.899227934539006E-3</v>
      </c>
      <c r="O20" s="3">
        <f>('Monthly ABCs 2017-23'!O20/'Monthly ABCs 2017-23'!O19)-1</f>
        <v>1.3369085149623983E-2</v>
      </c>
      <c r="P20" s="3">
        <f>('Monthly ABCs 2017-23'!P20/'Monthly ABCs 2017-23'!P19)-1</f>
        <v>6.3867399640902267E-3</v>
      </c>
      <c r="Q20" s="3">
        <f>('Monthly ABCs 2017-23'!Q20/'Monthly ABCs 2017-23'!Q19)-1</f>
        <v>-1.5246567053801008E-2</v>
      </c>
      <c r="R20" s="3">
        <f>('Monthly ABCs 2017-23'!R20/'Monthly ABCs 2017-23'!R19)-1</f>
        <v>1.7227991847034829E-2</v>
      </c>
      <c r="S20" s="3">
        <f>('Monthly ABCs 2017-23'!S20/'Monthly ABCs 2017-23'!S19)-1</f>
        <v>8.320521243235568E-3</v>
      </c>
      <c r="T20" s="3">
        <f>('Monthly ABCs 2017-23'!T20/'Monthly ABCs 2017-23'!T19)-1</f>
        <v>1.8176133528142069E-2</v>
      </c>
      <c r="U20" s="3">
        <f>('Monthly ABCs 2017-23'!U20/'Monthly ABCs 2017-23'!U19)-1</f>
        <v>8.0658316869370861E-3</v>
      </c>
      <c r="V20" s="3">
        <f>('Monthly ABCs 2017-23'!V20/'Monthly ABCs 2017-23'!V19)-1</f>
        <v>-1.7357332520785418E-3</v>
      </c>
      <c r="W20" s="44">
        <f t="shared" si="4"/>
        <v>5.7405305754050229E-3</v>
      </c>
      <c r="Y20" s="42"/>
      <c r="Z20" s="56">
        <f t="shared" si="5"/>
        <v>-6.6467683803236007E-3</v>
      </c>
      <c r="AA20" s="42">
        <f t="shared" si="6"/>
        <v>7.2514230202650768E-3</v>
      </c>
      <c r="AB20" s="42">
        <f t="shared" si="7"/>
        <v>6.0439288349954127E-3</v>
      </c>
      <c r="AC20" s="42">
        <f t="shared" si="8"/>
        <v>-7.2452524562659189E-3</v>
      </c>
      <c r="AD20" s="42">
        <f t="shared" si="9"/>
        <v>1.2688321104355058E-2</v>
      </c>
      <c r="AE20" s="42">
        <f t="shared" si="10"/>
        <v>1.7135761873183473E-2</v>
      </c>
      <c r="AF20" s="42">
        <f t="shared" si="11"/>
        <v>8.7034827367470681E-3</v>
      </c>
      <c r="AG20" s="42">
        <f t="shared" si="12"/>
        <v>-1.5027287693068016E-2</v>
      </c>
      <c r="AH20" s="42">
        <f t="shared" si="13"/>
        <v>-1.0744899997969428E-2</v>
      </c>
      <c r="AI20" s="42">
        <f t="shared" si="14"/>
        <v>4.7934705748227417E-3</v>
      </c>
      <c r="AJ20" s="42">
        <f t="shared" si="15"/>
        <v>-1.695217961674186E-2</v>
      </c>
      <c r="AK20" s="42">
        <f t="shared" si="1"/>
        <v>-8.6397585099440288E-3</v>
      </c>
      <c r="AL20" s="42">
        <f t="shared" si="16"/>
        <v>7.6285545742189598E-3</v>
      </c>
      <c r="AM20" s="42">
        <f t="shared" si="17"/>
        <v>6.4620938868520383E-4</v>
      </c>
      <c r="AN20" s="42">
        <f t="shared" si="18"/>
        <v>-2.0987097629206031E-2</v>
      </c>
      <c r="AO20" s="42">
        <f t="shared" si="19"/>
        <v>1.1487461271629806E-2</v>
      </c>
      <c r="AP20" s="42">
        <f t="shared" si="20"/>
        <v>2.5799906678305451E-3</v>
      </c>
      <c r="AQ20" s="42">
        <f t="shared" si="21"/>
        <v>1.2435602952737046E-2</v>
      </c>
      <c r="AR20" s="42">
        <f t="shared" si="22"/>
        <v>2.3253011115320632E-3</v>
      </c>
      <c r="AS20" s="57">
        <f t="shared" si="23"/>
        <v>-7.4762638274835647E-3</v>
      </c>
    </row>
    <row r="21" spans="1:45" x14ac:dyDescent="0.25">
      <c r="A21" s="21">
        <v>43313</v>
      </c>
      <c r="B21" s="3">
        <f>('Monthly ABCs 2017-23'!B21/'Monthly ABCs 2017-23'!B20)-1</f>
        <v>1.0845958212064355E-2</v>
      </c>
      <c r="C21" s="3">
        <f>('Monthly ABCs 2017-23'!C21/'Monthly ABCs 2017-23'!C20)-1</f>
        <v>3.7331327581016094E-3</v>
      </c>
      <c r="D21" s="3">
        <f>('Monthly ABCs 2017-23'!D21/'Monthly ABCs 2017-23'!D20)-1</f>
        <v>-1.3372402336539913E-2</v>
      </c>
      <c r="E21" s="3">
        <f>('Monthly ABCs 2017-23'!E21/'Monthly ABCs 2017-23'!E20)-1</f>
        <v>6.6623284621665224E-3</v>
      </c>
      <c r="F21" s="3">
        <f>('Monthly ABCs 2017-23'!F21/'Monthly ABCs 2017-23'!F20)-1</f>
        <v>-6.947475967120198E-3</v>
      </c>
      <c r="G21" s="3">
        <f>('Monthly ABCs 2017-23'!G21/'Monthly ABCs 2017-23'!G20)-1</f>
        <v>-9.6279386439184211E-3</v>
      </c>
      <c r="H21" s="3">
        <f>('Monthly ABCs 2017-23'!H21/'Monthly ABCs 2017-23'!H20)-1</f>
        <v>-1.3557204032973447E-3</v>
      </c>
      <c r="I21" s="3">
        <f>('Monthly ABCs 2017-23'!I21/'Monthly ABCs 2017-23'!I20)-1</f>
        <v>1.2953505915873631E-2</v>
      </c>
      <c r="J21" s="3">
        <f>('Monthly ABCs 2017-23'!J21/'Monthly ABCs 2017-23'!J20)-1</f>
        <v>4.9192424366650833E-4</v>
      </c>
      <c r="K21" s="3">
        <f>('Monthly ABCs 2017-23'!K21/'Monthly ABCs 2017-23'!K20)-1</f>
        <v>-2.1010018935134434E-2</v>
      </c>
      <c r="L21" s="3">
        <f>('Monthly ABCs 2017-23'!L21/'Monthly ABCs 2017-23'!L20)-1</f>
        <v>-1.9937433662923887E-2</v>
      </c>
      <c r="M21" s="44">
        <f t="shared" si="3"/>
        <v>-3.414921850641961E-3</v>
      </c>
      <c r="N21" s="3">
        <f>('Monthly ABCs 2017-23'!N21/'Monthly ABCs 2017-23'!N20)-1</f>
        <v>1.0486084370417093E-2</v>
      </c>
      <c r="O21" s="3">
        <f>('Monthly ABCs 2017-23'!O21/'Monthly ABCs 2017-23'!O20)-1</f>
        <v>-4.750496243858815E-3</v>
      </c>
      <c r="P21" s="3">
        <f>('Monthly ABCs 2017-23'!P21/'Monthly ABCs 2017-23'!P20)-1</f>
        <v>-5.810704029911129E-3</v>
      </c>
      <c r="Q21" s="3">
        <f>('Monthly ABCs 2017-23'!Q21/'Monthly ABCs 2017-23'!Q20)-1</f>
        <v>-6.2041436340323219E-3</v>
      </c>
      <c r="R21" s="3">
        <f>('Monthly ABCs 2017-23'!R21/'Monthly ABCs 2017-23'!R20)-1</f>
        <v>-7.715008144376978E-3</v>
      </c>
      <c r="S21" s="3">
        <f>('Monthly ABCs 2017-23'!S21/'Monthly ABCs 2017-23'!S20)-1</f>
        <v>4.9403696377174899E-3</v>
      </c>
      <c r="T21" s="3">
        <f>('Monthly ABCs 2017-23'!T21/'Monthly ABCs 2017-23'!T20)-1</f>
        <v>-2.0668477618991377E-2</v>
      </c>
      <c r="U21" s="3">
        <f>('Monthly ABCs 2017-23'!U21/'Monthly ABCs 2017-23'!U20)-1</f>
        <v>2.1576524741082626E-3</v>
      </c>
      <c r="V21" s="3">
        <f>('Monthly ABCs 2017-23'!V21/'Monthly ABCs 2017-23'!V20)-1</f>
        <v>1.6133867495162768E-3</v>
      </c>
      <c r="W21" s="44">
        <f t="shared" si="4"/>
        <v>-2.8834818266012777E-3</v>
      </c>
      <c r="Y21" s="42"/>
      <c r="Z21" s="56">
        <f t="shared" si="5"/>
        <v>1.4260880062706316E-2</v>
      </c>
      <c r="AA21" s="42">
        <f t="shared" si="6"/>
        <v>7.1480546087435703E-3</v>
      </c>
      <c r="AB21" s="42">
        <f t="shared" si="7"/>
        <v>-9.9574804858979515E-3</v>
      </c>
      <c r="AC21" s="42">
        <f t="shared" si="8"/>
        <v>1.0077250312808483E-2</v>
      </c>
      <c r="AD21" s="42">
        <f t="shared" si="9"/>
        <v>-3.532554116478237E-3</v>
      </c>
      <c r="AE21" s="42">
        <f t="shared" si="10"/>
        <v>-6.2130167932764602E-3</v>
      </c>
      <c r="AF21" s="42">
        <f t="shared" si="11"/>
        <v>2.0592014473446163E-3</v>
      </c>
      <c r="AG21" s="42">
        <f t="shared" si="12"/>
        <v>1.6368427766515592E-2</v>
      </c>
      <c r="AH21" s="42">
        <f t="shared" si="13"/>
        <v>3.9068460943084693E-3</v>
      </c>
      <c r="AI21" s="42">
        <f t="shared" si="14"/>
        <v>-1.7595097084492473E-2</v>
      </c>
      <c r="AJ21" s="42">
        <f t="shared" si="15"/>
        <v>-1.6522511812281926E-2</v>
      </c>
      <c r="AK21" s="42">
        <f t="shared" si="1"/>
        <v>1.336956619701837E-2</v>
      </c>
      <c r="AL21" s="42">
        <f t="shared" si="16"/>
        <v>-1.8670144172575373E-3</v>
      </c>
      <c r="AM21" s="42">
        <f t="shared" si="17"/>
        <v>-2.9272222033098513E-3</v>
      </c>
      <c r="AN21" s="42">
        <f t="shared" si="18"/>
        <v>-3.3206618074310443E-3</v>
      </c>
      <c r="AO21" s="42">
        <f t="shared" si="19"/>
        <v>-4.8315263177757008E-3</v>
      </c>
      <c r="AP21" s="42">
        <f t="shared" si="20"/>
        <v>7.8238514643187672E-3</v>
      </c>
      <c r="AQ21" s="42">
        <f t="shared" si="21"/>
        <v>-1.7784995792390099E-2</v>
      </c>
      <c r="AR21" s="42">
        <f t="shared" si="22"/>
        <v>5.0411343007095398E-3</v>
      </c>
      <c r="AS21" s="57">
        <f t="shared" si="23"/>
        <v>4.4968685761175541E-3</v>
      </c>
    </row>
    <row r="22" spans="1:45" x14ac:dyDescent="0.25">
      <c r="A22" s="21">
        <v>43344</v>
      </c>
      <c r="B22" s="3">
        <f>('Monthly ABCs 2017-23'!B22/'Monthly ABCs 2017-23'!B21)-1</f>
        <v>-2.1459861777854194E-2</v>
      </c>
      <c r="C22" s="3">
        <f>('Monthly ABCs 2017-23'!C22/'Monthly ABCs 2017-23'!C21)-1</f>
        <v>-1.4384242036872941E-2</v>
      </c>
      <c r="D22" s="3">
        <f>('Monthly ABCs 2017-23'!D22/'Monthly ABCs 2017-23'!D21)-1</f>
        <v>-2.2697166155638548E-4</v>
      </c>
      <c r="E22" s="3">
        <f>('Monthly ABCs 2017-23'!E22/'Monthly ABCs 2017-23'!E21)-1</f>
        <v>-2.1946183860171886E-2</v>
      </c>
      <c r="F22" s="3">
        <f>('Monthly ABCs 2017-23'!F22/'Monthly ABCs 2017-23'!F21)-1</f>
        <v>-6.5284285941431541E-3</v>
      </c>
      <c r="G22" s="3">
        <f>('Monthly ABCs 2017-23'!G22/'Monthly ABCs 2017-23'!G21)-1</f>
        <v>-2.1370666623531709E-2</v>
      </c>
      <c r="H22" s="3">
        <f>('Monthly ABCs 2017-23'!H22/'Monthly ABCs 2017-23'!H21)-1</f>
        <v>-1.5886413471725813E-2</v>
      </c>
      <c r="I22" s="3">
        <f>('Monthly ABCs 2017-23'!I22/'Monthly ABCs 2017-23'!I21)-1</f>
        <v>-1.4628933394610244E-2</v>
      </c>
      <c r="J22" s="3">
        <f>('Monthly ABCs 2017-23'!J22/'Monthly ABCs 2017-23'!J21)-1</f>
        <v>-6.7688273375399177E-3</v>
      </c>
      <c r="K22" s="3">
        <f>('Monthly ABCs 2017-23'!K22/'Monthly ABCs 2017-23'!K21)-1</f>
        <v>5.9210185041091989E-3</v>
      </c>
      <c r="L22" s="3">
        <f>('Monthly ABCs 2017-23'!L22/'Monthly ABCs 2017-23'!L21)-1</f>
        <v>4.0366846974196458E-2</v>
      </c>
      <c r="M22" s="44">
        <f t="shared" si="3"/>
        <v>-6.9920602981545987E-3</v>
      </c>
      <c r="N22" s="3">
        <f>('Monthly ABCs 2017-23'!N22/'Monthly ABCs 2017-23'!N21)-1</f>
        <v>-2.0085635361355769E-2</v>
      </c>
      <c r="O22" s="3">
        <f>('Monthly ABCs 2017-23'!O22/'Monthly ABCs 2017-23'!O21)-1</f>
        <v>-1.3573705530611879E-2</v>
      </c>
      <c r="P22" s="3">
        <f>('Monthly ABCs 2017-23'!P22/'Monthly ABCs 2017-23'!P21)-1</f>
        <v>-3.3675022189236792E-3</v>
      </c>
      <c r="Q22" s="3">
        <f>('Monthly ABCs 2017-23'!Q22/'Monthly ABCs 2017-23'!Q21)-1</f>
        <v>-2.1356301160771252E-2</v>
      </c>
      <c r="R22" s="3">
        <f>('Monthly ABCs 2017-23'!R22/'Monthly ABCs 2017-23'!R21)-1</f>
        <v>-2.1357189463923953E-2</v>
      </c>
      <c r="S22" s="3">
        <f>('Monthly ABCs 2017-23'!S22/'Monthly ABCs 2017-23'!S21)-1</f>
        <v>-3.6033446738541919E-2</v>
      </c>
      <c r="T22" s="3">
        <f>('Monthly ABCs 2017-23'!T22/'Monthly ABCs 2017-23'!T21)-1</f>
        <v>-1.4610467920887604E-2</v>
      </c>
      <c r="U22" s="3">
        <f>('Monthly ABCs 2017-23'!U22/'Monthly ABCs 2017-23'!U21)-1</f>
        <v>-1.4039400028706739E-2</v>
      </c>
      <c r="V22" s="3">
        <f>('Monthly ABCs 2017-23'!V22/'Monthly ABCs 2017-23'!V21)-1</f>
        <v>-3.4365289696943302E-2</v>
      </c>
      <c r="W22" s="44">
        <f t="shared" si="4"/>
        <v>-1.9865437568962901E-2</v>
      </c>
      <c r="Y22" s="42"/>
      <c r="Z22" s="56">
        <f t="shared" si="5"/>
        <v>-1.4467801479699595E-2</v>
      </c>
      <c r="AA22" s="42">
        <f t="shared" si="6"/>
        <v>-7.392181738718342E-3</v>
      </c>
      <c r="AB22" s="42">
        <f t="shared" si="7"/>
        <v>6.7650886365982132E-3</v>
      </c>
      <c r="AC22" s="42">
        <f t="shared" si="8"/>
        <v>-1.4954123562017287E-2</v>
      </c>
      <c r="AD22" s="42">
        <f t="shared" si="9"/>
        <v>4.6363170401144457E-4</v>
      </c>
      <c r="AE22" s="42">
        <f t="shared" si="10"/>
        <v>-1.4378606325377109E-2</v>
      </c>
      <c r="AF22" s="42">
        <f t="shared" si="11"/>
        <v>-8.8943531735712136E-3</v>
      </c>
      <c r="AG22" s="42">
        <f t="shared" si="12"/>
        <v>-7.6368730964556453E-3</v>
      </c>
      <c r="AH22" s="42">
        <f t="shared" si="13"/>
        <v>2.2323296061468097E-4</v>
      </c>
      <c r="AI22" s="42">
        <f t="shared" si="14"/>
        <v>1.2913078802263799E-2</v>
      </c>
      <c r="AJ22" s="42">
        <f t="shared" si="15"/>
        <v>4.7358907272351057E-2</v>
      </c>
      <c r="AK22" s="42">
        <f t="shared" si="1"/>
        <v>-2.2019779239286844E-4</v>
      </c>
      <c r="AL22" s="42">
        <f t="shared" si="16"/>
        <v>6.2917320383510215E-3</v>
      </c>
      <c r="AM22" s="42">
        <f t="shared" si="17"/>
        <v>1.6497935350039222E-2</v>
      </c>
      <c r="AN22" s="42">
        <f t="shared" si="18"/>
        <v>-1.4908635918083508E-3</v>
      </c>
      <c r="AO22" s="42">
        <f t="shared" si="19"/>
        <v>-1.4917518949610527E-3</v>
      </c>
      <c r="AP22" s="42">
        <f t="shared" si="20"/>
        <v>-1.6168009169579018E-2</v>
      </c>
      <c r="AQ22" s="42">
        <f t="shared" si="21"/>
        <v>5.2549696480752965E-3</v>
      </c>
      <c r="AR22" s="42">
        <f t="shared" si="22"/>
        <v>5.8260375402561619E-3</v>
      </c>
      <c r="AS22" s="57">
        <f t="shared" si="23"/>
        <v>-1.4499852127980401E-2</v>
      </c>
    </row>
    <row r="23" spans="1:45" x14ac:dyDescent="0.25">
      <c r="A23" s="21">
        <v>43374</v>
      </c>
      <c r="B23" s="3">
        <f>('Monthly ABCs 2017-23'!B23/'Monthly ABCs 2017-23'!B22)-1</f>
        <v>-8.4085805068297992E-3</v>
      </c>
      <c r="C23" s="3">
        <f>('Monthly ABCs 2017-23'!C23/'Monthly ABCs 2017-23'!C22)-1</f>
        <v>-1.9280530034884169E-2</v>
      </c>
      <c r="D23" s="3">
        <f>('Monthly ABCs 2017-23'!D23/'Monthly ABCs 2017-23'!D22)-1</f>
        <v>-6.7900572098433809E-4</v>
      </c>
      <c r="E23" s="3">
        <f>('Monthly ABCs 2017-23'!E23/'Monthly ABCs 2017-23'!E22)-1</f>
        <v>-2.3196588801558393E-2</v>
      </c>
      <c r="F23" s="3">
        <f>('Monthly ABCs 2017-23'!F23/'Monthly ABCs 2017-23'!F22)-1</f>
        <v>-9.1014790197611051E-3</v>
      </c>
      <c r="G23" s="3">
        <f>('Monthly ABCs 2017-23'!G23/'Monthly ABCs 2017-23'!G22)-1</f>
        <v>-7.9476146136936432E-3</v>
      </c>
      <c r="H23" s="3">
        <f>('Monthly ABCs 2017-23'!H23/'Monthly ABCs 2017-23'!H22)-1</f>
        <v>-1.9339650932645558E-2</v>
      </c>
      <c r="I23" s="3">
        <f>('Monthly ABCs 2017-23'!I23/'Monthly ABCs 2017-23'!I22)-1</f>
        <v>-2.6334717547300213E-2</v>
      </c>
      <c r="J23" s="3">
        <f>('Monthly ABCs 2017-23'!J23/'Monthly ABCs 2017-23'!J22)-1</f>
        <v>-1.223144450678193E-2</v>
      </c>
      <c r="K23" s="3">
        <f>('Monthly ABCs 2017-23'!K23/'Monthly ABCs 2017-23'!K22)-1</f>
        <v>-3.035169660090431E-3</v>
      </c>
      <c r="L23" s="3">
        <f>('Monthly ABCs 2017-23'!L23/'Monthly ABCs 2017-23'!L22)-1</f>
        <v>-7.2210077634051739E-3</v>
      </c>
      <c r="M23" s="44">
        <f t="shared" si="3"/>
        <v>-1.2434162646175887E-2</v>
      </c>
      <c r="N23" s="3">
        <f>('Monthly ABCs 2017-23'!N23/'Monthly ABCs 2017-23'!N22)-1</f>
        <v>-5.3516642451241214E-3</v>
      </c>
      <c r="O23" s="3">
        <f>('Monthly ABCs 2017-23'!O23/'Monthly ABCs 2017-23'!O22)-1</f>
        <v>-1.2121857670408298E-2</v>
      </c>
      <c r="P23" s="3">
        <f>('Monthly ABCs 2017-23'!P23/'Monthly ABCs 2017-23'!P22)-1</f>
        <v>4.3361374893193805E-3</v>
      </c>
      <c r="Q23" s="3">
        <f>('Monthly ABCs 2017-23'!Q23/'Monthly ABCs 2017-23'!Q22)-1</f>
        <v>-9.0531585147292093E-3</v>
      </c>
      <c r="R23" s="3">
        <f>('Monthly ABCs 2017-23'!R23/'Monthly ABCs 2017-23'!R22)-1</f>
        <v>-4.4916851188366858E-3</v>
      </c>
      <c r="S23" s="3">
        <f>('Monthly ABCs 2017-23'!S23/'Monthly ABCs 2017-23'!S22)-1</f>
        <v>-1.3722091249479984E-2</v>
      </c>
      <c r="T23" s="3">
        <f>('Monthly ABCs 2017-23'!T23/'Monthly ABCs 2017-23'!T22)-1</f>
        <v>2.6949460582436302E-2</v>
      </c>
      <c r="U23" s="3">
        <f>('Monthly ABCs 2017-23'!U23/'Monthly ABCs 2017-23'!U22)-1</f>
        <v>-2.9324792779349851E-2</v>
      </c>
      <c r="V23" s="3">
        <f>('Monthly ABCs 2017-23'!V23/'Monthly ABCs 2017-23'!V22)-1</f>
        <v>-8.1038738545811118E-3</v>
      </c>
      <c r="W23" s="44">
        <f t="shared" si="4"/>
        <v>-5.6537250400837307E-3</v>
      </c>
      <c r="X23" s="6"/>
      <c r="Y23" s="42"/>
      <c r="Z23" s="56">
        <f t="shared" si="5"/>
        <v>4.0255821393460883E-3</v>
      </c>
      <c r="AA23" s="42">
        <f t="shared" si="6"/>
        <v>-6.8463673887082816E-3</v>
      </c>
      <c r="AB23" s="42">
        <f t="shared" si="7"/>
        <v>1.1755156925191549E-2</v>
      </c>
      <c r="AC23" s="42">
        <f t="shared" si="8"/>
        <v>-1.0762426155382506E-2</v>
      </c>
      <c r="AD23" s="42">
        <f t="shared" si="9"/>
        <v>3.3326836264147824E-3</v>
      </c>
      <c r="AE23" s="42">
        <f t="shared" si="10"/>
        <v>4.4865480324822442E-3</v>
      </c>
      <c r="AF23" s="42">
        <f t="shared" si="11"/>
        <v>-6.9054882864696705E-3</v>
      </c>
      <c r="AG23" s="42">
        <f t="shared" si="12"/>
        <v>-1.3900554901124325E-2</v>
      </c>
      <c r="AH23" s="42">
        <f t="shared" si="13"/>
        <v>2.0271813939395748E-4</v>
      </c>
      <c r="AI23" s="42">
        <f t="shared" si="14"/>
        <v>9.3989929860854565E-3</v>
      </c>
      <c r="AJ23" s="42">
        <f t="shared" si="15"/>
        <v>5.2131548827707135E-3</v>
      </c>
      <c r="AK23" s="42">
        <f t="shared" si="1"/>
        <v>3.0206079495960925E-4</v>
      </c>
      <c r="AL23" s="42">
        <f t="shared" si="16"/>
        <v>-6.4681326303245674E-3</v>
      </c>
      <c r="AM23" s="42">
        <f t="shared" si="17"/>
        <v>9.9898625294031103E-3</v>
      </c>
      <c r="AN23" s="42">
        <f t="shared" si="18"/>
        <v>-3.3994334746454786E-3</v>
      </c>
      <c r="AO23" s="42">
        <f t="shared" si="19"/>
        <v>1.1620399212470449E-3</v>
      </c>
      <c r="AP23" s="42">
        <f t="shared" si="20"/>
        <v>-8.0683662093962542E-3</v>
      </c>
      <c r="AQ23" s="42">
        <f t="shared" si="21"/>
        <v>3.2603185622520035E-2</v>
      </c>
      <c r="AR23" s="42">
        <f t="shared" si="22"/>
        <v>-2.3671067739266121E-2</v>
      </c>
      <c r="AS23" s="57">
        <f t="shared" si="23"/>
        <v>-2.4501488144973811E-3</v>
      </c>
    </row>
    <row r="24" spans="1:45" x14ac:dyDescent="0.25">
      <c r="A24" s="21">
        <v>43405</v>
      </c>
      <c r="B24" s="3">
        <f>('Monthly ABCs 2017-23'!B24/'Monthly ABCs 2017-23'!B23)-1</f>
        <v>-8.4912724239338822E-4</v>
      </c>
      <c r="C24" s="3">
        <f>('Monthly ABCs 2017-23'!C24/'Monthly ABCs 2017-23'!C23)-1</f>
        <v>-4.3900579966482667E-3</v>
      </c>
      <c r="D24" s="3">
        <f>('Monthly ABCs 2017-23'!D24/'Monthly ABCs 2017-23'!D23)-1</f>
        <v>-8.3298396196085367E-4</v>
      </c>
      <c r="E24" s="3">
        <f>('Monthly ABCs 2017-23'!E24/'Monthly ABCs 2017-23'!E23)-1</f>
        <v>-2.681568643621457E-2</v>
      </c>
      <c r="F24" s="3">
        <f>('Monthly ABCs 2017-23'!F24/'Monthly ABCs 2017-23'!F23)-1</f>
        <v>-1.2902337004672138E-2</v>
      </c>
      <c r="G24" s="3">
        <f>('Monthly ABCs 2017-23'!G24/'Monthly ABCs 2017-23'!G23)-1</f>
        <v>-2.7963134203605744E-3</v>
      </c>
      <c r="H24" s="3">
        <f>('Monthly ABCs 2017-23'!H24/'Monthly ABCs 2017-23'!H23)-1</f>
        <v>-1.2883358663775879E-2</v>
      </c>
      <c r="I24" s="3">
        <f>('Monthly ABCs 2017-23'!I24/'Monthly ABCs 2017-23'!I23)-1</f>
        <v>-1.6531763551631107E-2</v>
      </c>
      <c r="J24" s="3">
        <f>('Monthly ABCs 2017-23'!J24/'Monthly ABCs 2017-23'!J23)-1</f>
        <v>-2.8065134499650757E-3</v>
      </c>
      <c r="K24" s="3">
        <f>('Monthly ABCs 2017-23'!K24/'Monthly ABCs 2017-23'!K23)-1</f>
        <v>1.1113574225966261E-2</v>
      </c>
      <c r="L24" s="3">
        <f>('Monthly ABCs 2017-23'!L24/'Monthly ABCs 2017-23'!L23)-1</f>
        <v>-2.2124113573025017E-2</v>
      </c>
      <c r="M24" s="44">
        <f t="shared" si="3"/>
        <v>-8.3471528249709648E-3</v>
      </c>
      <c r="N24" s="3">
        <f>('Monthly ABCs 2017-23'!N24/'Monthly ABCs 2017-23'!N23)-1</f>
        <v>-1.1878934689151244E-2</v>
      </c>
      <c r="O24" s="3">
        <f>('Monthly ABCs 2017-23'!O24/'Monthly ABCs 2017-23'!O23)-1</f>
        <v>-9.6337592648036985E-3</v>
      </c>
      <c r="P24" s="3">
        <f>('Monthly ABCs 2017-23'!P24/'Monthly ABCs 2017-23'!P23)-1</f>
        <v>5.8003613294488332E-3</v>
      </c>
      <c r="Q24" s="3">
        <f>('Monthly ABCs 2017-23'!Q24/'Monthly ABCs 2017-23'!Q23)-1</f>
        <v>-3.8296704269750514E-2</v>
      </c>
      <c r="R24" s="3">
        <f>('Monthly ABCs 2017-23'!R24/'Monthly ABCs 2017-23'!R23)-1</f>
        <v>2.1149772111206389E-4</v>
      </c>
      <c r="S24" s="3">
        <f>('Monthly ABCs 2017-23'!S24/'Monthly ABCs 2017-23'!S23)-1</f>
        <v>-1.4334826104990817E-2</v>
      </c>
      <c r="T24" s="3">
        <f>('Monthly ABCs 2017-23'!T24/'Monthly ABCs 2017-23'!T23)-1</f>
        <v>-1.1637399371949853E-2</v>
      </c>
      <c r="U24" s="3">
        <f>('Monthly ABCs 2017-23'!U24/'Monthly ABCs 2017-23'!U23)-1</f>
        <v>-3.5928536612800377E-2</v>
      </c>
      <c r="V24" s="3">
        <f>('Monthly ABCs 2017-23'!V24/'Monthly ABCs 2017-23'!V23)-1</f>
        <v>-4.1577655561110816E-2</v>
      </c>
      <c r="W24" s="44">
        <f t="shared" si="4"/>
        <v>-1.747510631377738E-2</v>
      </c>
      <c r="X24" s="6"/>
      <c r="Y24" s="42"/>
      <c r="Z24" s="56">
        <f t="shared" si="5"/>
        <v>7.4980255825775766E-3</v>
      </c>
      <c r="AA24" s="42">
        <f t="shared" si="6"/>
        <v>3.9570948283226982E-3</v>
      </c>
      <c r="AB24" s="42">
        <f t="shared" si="7"/>
        <v>7.5141688630101112E-3</v>
      </c>
      <c r="AC24" s="42">
        <f t="shared" si="8"/>
        <v>-1.8468533611243607E-2</v>
      </c>
      <c r="AD24" s="42">
        <f t="shared" si="9"/>
        <v>-4.5551841797011727E-3</v>
      </c>
      <c r="AE24" s="42">
        <f t="shared" si="10"/>
        <v>5.5508394046103905E-3</v>
      </c>
      <c r="AF24" s="42">
        <f t="shared" si="11"/>
        <v>-4.5362058388049142E-3</v>
      </c>
      <c r="AG24" s="42">
        <f t="shared" si="12"/>
        <v>-8.1846107266601419E-3</v>
      </c>
      <c r="AH24" s="42">
        <f t="shared" si="13"/>
        <v>5.5406393750058892E-3</v>
      </c>
      <c r="AI24" s="42">
        <f t="shared" si="14"/>
        <v>1.9460727050937224E-2</v>
      </c>
      <c r="AJ24" s="42">
        <f t="shared" si="15"/>
        <v>-1.3776960748054052E-2</v>
      </c>
      <c r="AK24" s="42">
        <f t="shared" si="1"/>
        <v>5.596171624626136E-3</v>
      </c>
      <c r="AL24" s="42">
        <f t="shared" si="16"/>
        <v>7.8413470489736813E-3</v>
      </c>
      <c r="AM24" s="42">
        <f t="shared" si="17"/>
        <v>2.3275467643226213E-2</v>
      </c>
      <c r="AN24" s="42">
        <f t="shared" si="18"/>
        <v>-2.0821597955973135E-2</v>
      </c>
      <c r="AO24" s="42">
        <f t="shared" si="19"/>
        <v>1.7686604034889444E-2</v>
      </c>
      <c r="AP24" s="42">
        <f t="shared" si="20"/>
        <v>3.1402802087865632E-3</v>
      </c>
      <c r="AQ24" s="42">
        <f t="shared" si="21"/>
        <v>5.8377069418275272E-3</v>
      </c>
      <c r="AR24" s="42">
        <f t="shared" si="22"/>
        <v>-1.8453430299022997E-2</v>
      </c>
      <c r="AS24" s="57">
        <f t="shared" si="23"/>
        <v>-2.4102549247333436E-2</v>
      </c>
    </row>
    <row r="25" spans="1:45" x14ac:dyDescent="0.25">
      <c r="A25" s="30">
        <v>43435</v>
      </c>
      <c r="B25" s="43">
        <f>('Monthly ABCs 2017-23'!B25/'Monthly ABCs 2017-23'!B24)-1</f>
        <v>-5.2444152533981381E-3</v>
      </c>
      <c r="C25" s="43">
        <f>('Monthly ABCs 2017-23'!C25/'Monthly ABCs 2017-23'!C24)-1</f>
        <v>6.5351939414903804E-4</v>
      </c>
      <c r="D25" s="43">
        <f>('Monthly ABCs 2017-23'!D25/'Monthly ABCs 2017-23'!D24)-1</f>
        <v>4.5611165503078865E-4</v>
      </c>
      <c r="E25" s="43">
        <f>('Monthly ABCs 2017-23'!E25/'Monthly ABCs 2017-23'!E24)-1</f>
        <v>-8.277737546800612E-3</v>
      </c>
      <c r="F25" s="43">
        <f>('Monthly ABCs 2017-23'!F25/'Monthly ABCs 2017-23'!F24)-1</f>
        <v>4.3096706506857707E-3</v>
      </c>
      <c r="G25" s="43">
        <f>('Monthly ABCs 2017-23'!G25/'Monthly ABCs 2017-23'!G24)-1</f>
        <v>1.1341928656957379E-2</v>
      </c>
      <c r="H25" s="43">
        <f>('Monthly ABCs 2017-23'!H25/'Monthly ABCs 2017-23'!H24)-1</f>
        <v>-6.8030161277331525E-3</v>
      </c>
      <c r="I25" s="43">
        <f>('Monthly ABCs 2017-23'!I25/'Monthly ABCs 2017-23'!I24)-1</f>
        <v>-2.3320501384911485E-2</v>
      </c>
      <c r="J25" s="43">
        <f>('Monthly ABCs 2017-23'!J25/'Monthly ABCs 2017-23'!J24)-1</f>
        <v>-1.0185491537917035E-2</v>
      </c>
      <c r="K25" s="43">
        <f>('Monthly ABCs 2017-23'!K25/'Monthly ABCs 2017-23'!K24)-1</f>
        <v>2.6769662510779391E-2</v>
      </c>
      <c r="L25" s="43">
        <f>('Monthly ABCs 2017-23'!L25/'Monthly ABCs 2017-23'!L24)-1</f>
        <v>2.0988058421183231E-2</v>
      </c>
      <c r="M25" s="45">
        <f t="shared" si="3"/>
        <v>9.7161722163865223E-4</v>
      </c>
      <c r="N25" s="43">
        <f>('Monthly ABCs 2017-23'!N25/'Monthly ABCs 2017-23'!N24)-1</f>
        <v>-1.6009624126992694E-2</v>
      </c>
      <c r="O25" s="43">
        <f>('Monthly ABCs 2017-23'!O25/'Monthly ABCs 2017-23'!O24)-1</f>
        <v>-1.7650786985193512E-2</v>
      </c>
      <c r="P25" s="43">
        <f>('Monthly ABCs 2017-23'!P25/'Monthly ABCs 2017-23'!P24)-1</f>
        <v>-2.257526348581107E-2</v>
      </c>
      <c r="Q25" s="43">
        <f>('Monthly ABCs 2017-23'!Q25/'Monthly ABCs 2017-23'!Q24)-1</f>
        <v>-1.7134859910320488E-2</v>
      </c>
      <c r="R25" s="43">
        <f>('Monthly ABCs 2017-23'!R25/'Monthly ABCs 2017-23'!R24)-1</f>
        <v>-9.6070146008295776E-3</v>
      </c>
      <c r="S25" s="43">
        <f>('Monthly ABCs 2017-23'!S25/'Monthly ABCs 2017-23'!S24)-1</f>
        <v>-6.6297199754640213E-3</v>
      </c>
      <c r="T25" s="43">
        <f>('Monthly ABCs 2017-23'!T25/'Monthly ABCs 2017-23'!T24)-1</f>
        <v>4.2563966527600083E-3</v>
      </c>
      <c r="U25" s="43">
        <f>('Monthly ABCs 2017-23'!U25/'Monthly ABCs 2017-23'!U24)-1</f>
        <v>-1.5021730464458427E-3</v>
      </c>
      <c r="V25" s="43">
        <f>('Monthly ABCs 2017-23'!V25/'Monthly ABCs 2017-23'!V24)-1</f>
        <v>-3.0493805204813595E-2</v>
      </c>
      <c r="W25" s="44">
        <f t="shared" si="4"/>
        <v>-1.3038538964790089E-2</v>
      </c>
      <c r="X25" s="6"/>
      <c r="Y25" s="42"/>
      <c r="Z25" s="56">
        <f t="shared" si="5"/>
        <v>-6.2160324750367901E-3</v>
      </c>
      <c r="AA25" s="42">
        <f t="shared" si="6"/>
        <v>-3.180978274896142E-4</v>
      </c>
      <c r="AB25" s="42">
        <f t="shared" si="7"/>
        <v>-5.1550556660786358E-4</v>
      </c>
      <c r="AC25" s="42">
        <f t="shared" si="8"/>
        <v>-9.2493547684392649E-3</v>
      </c>
      <c r="AD25" s="42">
        <f t="shared" si="9"/>
        <v>3.3380534290471187E-3</v>
      </c>
      <c r="AE25" s="42">
        <f t="shared" si="10"/>
        <v>1.0370311435318726E-2</v>
      </c>
      <c r="AF25" s="42">
        <f t="shared" si="11"/>
        <v>-7.7746333493718045E-3</v>
      </c>
      <c r="AG25" s="42">
        <f t="shared" si="12"/>
        <v>-2.4292118606550138E-2</v>
      </c>
      <c r="AH25" s="42">
        <f t="shared" si="13"/>
        <v>-1.1157108759555688E-2</v>
      </c>
      <c r="AI25" s="42">
        <f t="shared" si="14"/>
        <v>2.5798045289140738E-2</v>
      </c>
      <c r="AJ25" s="42">
        <f t="shared" si="15"/>
        <v>2.0016441199544578E-2</v>
      </c>
      <c r="AK25" s="42">
        <f t="shared" si="1"/>
        <v>-2.9710851622026056E-3</v>
      </c>
      <c r="AL25" s="42">
        <f t="shared" si="16"/>
        <v>-4.6122480204034231E-3</v>
      </c>
      <c r="AM25" s="42">
        <f t="shared" si="17"/>
        <v>-9.5367245210209815E-3</v>
      </c>
      <c r="AN25" s="42">
        <f t="shared" si="18"/>
        <v>-4.0963209455303993E-3</v>
      </c>
      <c r="AO25" s="42">
        <f t="shared" si="19"/>
        <v>3.4315243639605111E-3</v>
      </c>
      <c r="AP25" s="42">
        <f t="shared" si="20"/>
        <v>6.4088189893260674E-3</v>
      </c>
      <c r="AQ25" s="42">
        <f t="shared" si="21"/>
        <v>1.7294935617550099E-2</v>
      </c>
      <c r="AR25" s="42">
        <f t="shared" si="22"/>
        <v>1.1536365918344246E-2</v>
      </c>
      <c r="AS25" s="57">
        <f t="shared" si="23"/>
        <v>-1.7455266240023505E-2</v>
      </c>
    </row>
    <row r="26" spans="1:45" x14ac:dyDescent="0.25">
      <c r="A26" s="22">
        <v>43466</v>
      </c>
      <c r="B26" s="3">
        <f>('Monthly ABCs 2017-23'!B26/'Monthly ABCs 2017-23'!B25)-1</f>
        <v>1.0368679269874281E-2</v>
      </c>
      <c r="C26" s="3">
        <f>('Monthly ABCs 2017-23'!C26/'Monthly ABCs 2017-23'!C25)-1</f>
        <v>1.8929058941810295E-2</v>
      </c>
      <c r="D26" s="3">
        <f>('Monthly ABCs 2017-23'!D26/'Monthly ABCs 2017-23'!D25)-1</f>
        <v>-1.7913159295649406E-2</v>
      </c>
      <c r="E26" s="3">
        <f>('Monthly ABCs 2017-23'!E26/'Monthly ABCs 2017-23'!E25)-1</f>
        <v>-1.2081347611113014E-2</v>
      </c>
      <c r="F26" s="3">
        <f>('Monthly ABCs 2017-23'!F26/'Monthly ABCs 2017-23'!F25)-1</f>
        <v>-1.677176975714012E-4</v>
      </c>
      <c r="G26" s="3">
        <f>('Monthly ABCs 2017-23'!G26/'Monthly ABCs 2017-23'!G25)-1</f>
        <v>-7.8142424067205729E-3</v>
      </c>
      <c r="H26" s="3">
        <f>('Monthly ABCs 2017-23'!H26/'Monthly ABCs 2017-23'!H25)-1</f>
        <v>1.6968078801753439E-3</v>
      </c>
      <c r="I26" s="3">
        <f>('Monthly ABCs 2017-23'!I26/'Monthly ABCs 2017-23'!I25)-1</f>
        <v>-8.7031495968371564E-3</v>
      </c>
      <c r="J26" s="3">
        <f>('Monthly ABCs 2017-23'!J26/'Monthly ABCs 2017-23'!J25)-1</f>
        <v>-1.0455320535332713E-2</v>
      </c>
      <c r="K26" s="3">
        <f>('Monthly ABCs 2017-23'!K26/'Monthly ABCs 2017-23'!K25)-1</f>
        <v>6.8542388805454824E-3</v>
      </c>
      <c r="L26" s="3">
        <f>('Monthly ABCs 2017-23'!L26/'Monthly ABCs 2017-23'!L25)-1</f>
        <v>-4.7646684907276526E-3</v>
      </c>
      <c r="M26" s="44">
        <f t="shared" si="3"/>
        <v>-2.1864382419587739E-3</v>
      </c>
      <c r="N26" s="3">
        <f>('Monthly ABCs 2017-23'!N26/'Monthly ABCs 2017-23'!N25)-1</f>
        <v>8.4323567735626881E-3</v>
      </c>
      <c r="O26" s="3">
        <f>('Monthly ABCs 2017-23'!O26/'Monthly ABCs 2017-23'!O25)-1</f>
        <v>2.2058663457941829E-2</v>
      </c>
      <c r="P26" s="3">
        <f>('Monthly ABCs 2017-23'!P26/'Monthly ABCs 2017-23'!P25)-1</f>
        <v>2.2879978611582974E-3</v>
      </c>
      <c r="Q26" s="3">
        <f>('Monthly ABCs 2017-23'!Q26/'Monthly ABCs 2017-23'!Q25)-1</f>
        <v>1.0367875744744737E-2</v>
      </c>
      <c r="R26" s="3">
        <f>('Monthly ABCs 2017-23'!R26/'Monthly ABCs 2017-23'!R25)-1</f>
        <v>-8.7785784182902171E-3</v>
      </c>
      <c r="S26" s="3">
        <f>('Monthly ABCs 2017-23'!S26/'Monthly ABCs 2017-23'!S25)-1</f>
        <v>7.6791900770072363E-3</v>
      </c>
      <c r="T26" s="3">
        <f>('Monthly ABCs 2017-23'!T26/'Monthly ABCs 2017-23'!T25)-1</f>
        <v>-1.7289613024841777E-2</v>
      </c>
      <c r="U26" s="3">
        <f>('Monthly ABCs 2017-23'!U26/'Monthly ABCs 2017-23'!U25)-1</f>
        <v>-1.6670480493492956E-2</v>
      </c>
      <c r="V26" s="3">
        <f>('Monthly ABCs 2017-23'!V26/'Monthly ABCs 2017-23'!V25)-1</f>
        <v>-2.2684749244860747E-2</v>
      </c>
      <c r="W26" s="46">
        <f t="shared" si="4"/>
        <v>-1.6219263630078788E-3</v>
      </c>
      <c r="Y26" s="42"/>
      <c r="Z26" s="56">
        <f t="shared" si="5"/>
        <v>1.2555117511833056E-2</v>
      </c>
      <c r="AA26" s="42">
        <f t="shared" si="6"/>
        <v>2.111549718376907E-2</v>
      </c>
      <c r="AB26" s="42">
        <f t="shared" si="7"/>
        <v>-1.5726721053690631E-2</v>
      </c>
      <c r="AC26" s="42">
        <f t="shared" si="8"/>
        <v>-9.8949093691542388E-3</v>
      </c>
      <c r="AD26" s="42">
        <f t="shared" si="9"/>
        <v>2.0187205443873727E-3</v>
      </c>
      <c r="AE26" s="42">
        <f t="shared" si="10"/>
        <v>-5.627804164761799E-3</v>
      </c>
      <c r="AF26" s="42">
        <f t="shared" si="11"/>
        <v>3.8832461221341178E-3</v>
      </c>
      <c r="AG26" s="42">
        <f t="shared" si="12"/>
        <v>-6.5167113548783824E-3</v>
      </c>
      <c r="AH26" s="42">
        <f t="shared" si="13"/>
        <v>-8.268882293373938E-3</v>
      </c>
      <c r="AI26" s="42">
        <f t="shared" si="14"/>
        <v>9.0406771225042572E-3</v>
      </c>
      <c r="AJ26" s="42">
        <f t="shared" si="15"/>
        <v>-2.5782302487688787E-3</v>
      </c>
      <c r="AK26" s="42">
        <f t="shared" si="1"/>
        <v>1.0054283136570566E-2</v>
      </c>
      <c r="AL26" s="42">
        <f t="shared" si="16"/>
        <v>2.3680589820949709E-2</v>
      </c>
      <c r="AM26" s="42">
        <f t="shared" si="17"/>
        <v>3.9099242241661765E-3</v>
      </c>
      <c r="AN26" s="42">
        <f t="shared" si="18"/>
        <v>1.1989802107752615E-2</v>
      </c>
      <c r="AO26" s="42">
        <f t="shared" si="19"/>
        <v>-7.1566520552823381E-3</v>
      </c>
      <c r="AP26" s="42">
        <f t="shared" si="20"/>
        <v>9.3011164400151145E-3</v>
      </c>
      <c r="AQ26" s="42">
        <f t="shared" si="21"/>
        <v>-1.5667686661833897E-2</v>
      </c>
      <c r="AR26" s="42">
        <f t="shared" si="22"/>
        <v>-1.5048554130485078E-2</v>
      </c>
      <c r="AS26" s="57">
        <f t="shared" si="23"/>
        <v>-2.1062822881852867E-2</v>
      </c>
    </row>
    <row r="27" spans="1:45" x14ac:dyDescent="0.25">
      <c r="A27" s="22">
        <v>43497</v>
      </c>
      <c r="B27" s="3">
        <f>('Monthly ABCs 2017-23'!B27/'Monthly ABCs 2017-23'!B26)-1</f>
        <v>-3.4510693913654911E-2</v>
      </c>
      <c r="C27" s="3">
        <f>('Monthly ABCs 2017-23'!C27/'Monthly ABCs 2017-23'!C26)-1</f>
        <v>-4.8111294369821755E-2</v>
      </c>
      <c r="D27" s="3">
        <f>('Monthly ABCs 2017-23'!D27/'Monthly ABCs 2017-23'!D26)-1</f>
        <v>1.479611514323409E-4</v>
      </c>
      <c r="E27" s="3">
        <f>('Monthly ABCs 2017-23'!E27/'Monthly ABCs 2017-23'!E26)-1</f>
        <v>-2.966552324038485E-2</v>
      </c>
      <c r="F27" s="3">
        <f>('Monthly ABCs 2017-23'!F27/'Monthly ABCs 2017-23'!F26)-1</f>
        <v>-2.8133372314269378E-2</v>
      </c>
      <c r="G27" s="3">
        <f>('Monthly ABCs 2017-23'!G27/'Monthly ABCs 2017-23'!G26)-1</f>
        <v>-4.0869167048245392E-2</v>
      </c>
      <c r="H27" s="3">
        <f>('Monthly ABCs 2017-23'!H27/'Monthly ABCs 2017-23'!H26)-1</f>
        <v>-1.8695546573832433E-2</v>
      </c>
      <c r="I27" s="3">
        <f>('Monthly ABCs 2017-23'!I27/'Monthly ABCs 2017-23'!I26)-1</f>
        <v>-2.147461443581411E-2</v>
      </c>
      <c r="J27" s="3">
        <f>('Monthly ABCs 2017-23'!J27/'Monthly ABCs 2017-23'!J26)-1</f>
        <v>-7.6282347307028431E-3</v>
      </c>
      <c r="K27" s="3">
        <f>('Monthly ABCs 2017-23'!K27/'Monthly ABCs 2017-23'!K26)-1</f>
        <v>-5.6291531174890386E-2</v>
      </c>
      <c r="L27" s="3">
        <f>('Monthly ABCs 2017-23'!L27/'Monthly ABCs 2017-23'!L26)-1</f>
        <v>-4.7730390496131703E-2</v>
      </c>
      <c r="M27" s="44">
        <f t="shared" si="3"/>
        <v>-3.0269309740574128E-2</v>
      </c>
      <c r="N27" s="3">
        <f>('Monthly ABCs 2017-23'!N27/'Monthly ABCs 2017-23'!N26)-1</f>
        <v>-2.1207496137651494E-2</v>
      </c>
      <c r="O27" s="3">
        <f>('Monthly ABCs 2017-23'!O27/'Monthly ABCs 2017-23'!O26)-1</f>
        <v>-1.5909068905089696E-2</v>
      </c>
      <c r="P27" s="3">
        <f>('Monthly ABCs 2017-23'!P27/'Monthly ABCs 2017-23'!P26)-1</f>
        <v>-6.1407486546930512E-3</v>
      </c>
      <c r="Q27" s="3">
        <f>('Monthly ABCs 2017-23'!Q27/'Monthly ABCs 2017-23'!Q26)-1</f>
        <v>-4.6803687366574032E-2</v>
      </c>
      <c r="R27" s="3">
        <f>('Monthly ABCs 2017-23'!R27/'Monthly ABCs 2017-23'!R26)-1</f>
        <v>-2.4002182669318417E-2</v>
      </c>
      <c r="S27" s="3">
        <f>('Monthly ABCs 2017-23'!S27/'Monthly ABCs 2017-23'!S26)-1</f>
        <v>-3.0015961009533854E-2</v>
      </c>
      <c r="T27" s="3">
        <f>('Monthly ABCs 2017-23'!T27/'Monthly ABCs 2017-23'!T26)-1</f>
        <v>-1.0446320573753498E-2</v>
      </c>
      <c r="U27" s="3">
        <f>('Monthly ABCs 2017-23'!U27/'Monthly ABCs 2017-23'!U26)-1</f>
        <v>-1.4249711589402358E-2</v>
      </c>
      <c r="V27" s="3">
        <f>('Monthly ABCs 2017-23'!V27/'Monthly ABCs 2017-23'!V26)-1</f>
        <v>-1.9645136264671237E-2</v>
      </c>
      <c r="W27" s="46">
        <f t="shared" si="4"/>
        <v>-2.0935590352298625E-2</v>
      </c>
      <c r="Y27" s="42"/>
      <c r="Z27" s="56">
        <f t="shared" si="5"/>
        <v>-4.2413841730807832E-3</v>
      </c>
      <c r="AA27" s="42">
        <f t="shared" si="6"/>
        <v>-1.7841984629247628E-2</v>
      </c>
      <c r="AB27" s="42">
        <f t="shared" si="7"/>
        <v>3.0417270892006468E-2</v>
      </c>
      <c r="AC27" s="42">
        <f t="shared" si="8"/>
        <v>6.037865001892774E-4</v>
      </c>
      <c r="AD27" s="42">
        <f t="shared" si="9"/>
        <v>2.1359374263047494E-3</v>
      </c>
      <c r="AE27" s="42">
        <f t="shared" si="10"/>
        <v>-1.0599857307671264E-2</v>
      </c>
      <c r="AF27" s="42">
        <f t="shared" si="11"/>
        <v>1.1573763166741694E-2</v>
      </c>
      <c r="AG27" s="42">
        <f t="shared" si="12"/>
        <v>8.7946953047600175E-3</v>
      </c>
      <c r="AH27" s="42">
        <f t="shared" si="13"/>
        <v>2.2641075009871284E-2</v>
      </c>
      <c r="AI27" s="42">
        <f t="shared" si="14"/>
        <v>-2.6022221434316258E-2</v>
      </c>
      <c r="AJ27" s="42">
        <f t="shared" si="15"/>
        <v>-1.7461080755557575E-2</v>
      </c>
      <c r="AK27" s="42">
        <f t="shared" si="1"/>
        <v>-2.7190578535286891E-4</v>
      </c>
      <c r="AL27" s="42">
        <f t="shared" si="16"/>
        <v>5.0265214472089287E-3</v>
      </c>
      <c r="AM27" s="42">
        <f t="shared" si="17"/>
        <v>1.4794841697605574E-2</v>
      </c>
      <c r="AN27" s="42">
        <f t="shared" si="18"/>
        <v>-2.5868097014275407E-2</v>
      </c>
      <c r="AO27" s="42">
        <f t="shared" si="19"/>
        <v>-3.0665923170197923E-3</v>
      </c>
      <c r="AP27" s="42">
        <f t="shared" si="20"/>
        <v>-9.0803706572352288E-3</v>
      </c>
      <c r="AQ27" s="42">
        <f t="shared" si="21"/>
        <v>1.0489269778545127E-2</v>
      </c>
      <c r="AR27" s="42">
        <f t="shared" si="22"/>
        <v>6.6858787628962663E-3</v>
      </c>
      <c r="AS27" s="57">
        <f t="shared" si="23"/>
        <v>1.2904540876273879E-3</v>
      </c>
    </row>
    <row r="28" spans="1:45" x14ac:dyDescent="0.25">
      <c r="A28" s="22">
        <v>43525</v>
      </c>
      <c r="B28" s="3">
        <f>('Monthly ABCs 2017-23'!B28/'Monthly ABCs 2017-23'!B27)-1</f>
        <v>-2.3931787065822885E-3</v>
      </c>
      <c r="C28" s="3">
        <f>('Monthly ABCs 2017-23'!C28/'Monthly ABCs 2017-23'!C27)-1</f>
        <v>8.0061082392113292E-5</v>
      </c>
      <c r="D28" s="3">
        <f>('Monthly ABCs 2017-23'!D28/'Monthly ABCs 2017-23'!D27)-1</f>
        <v>6.0718199544118612E-4</v>
      </c>
      <c r="E28" s="3">
        <f>('Monthly ABCs 2017-23'!E28/'Monthly ABCs 2017-23'!E27)-1</f>
        <v>8.2756972046984512E-3</v>
      </c>
      <c r="F28" s="3">
        <f>('Monthly ABCs 2017-23'!F28/'Monthly ABCs 2017-23'!F27)-1</f>
        <v>-1.3438275166560709E-3</v>
      </c>
      <c r="G28" s="3">
        <f>('Monthly ABCs 2017-23'!G28/'Monthly ABCs 2017-23'!G27)-1</f>
        <v>-8.7437575589234262E-3</v>
      </c>
      <c r="H28" s="3">
        <f>('Monthly ABCs 2017-23'!H28/'Monthly ABCs 2017-23'!H27)-1</f>
        <v>-1.9864061280311374E-3</v>
      </c>
      <c r="I28" s="3">
        <f>('Monthly ABCs 2017-23'!I28/'Monthly ABCs 2017-23'!I27)-1</f>
        <v>1.0762345726806677E-2</v>
      </c>
      <c r="J28" s="3">
        <f>('Monthly ABCs 2017-23'!J28/'Monthly ABCs 2017-23'!J27)-1</f>
        <v>-3.5676737732889263E-3</v>
      </c>
      <c r="K28" s="3">
        <f>('Monthly ABCs 2017-23'!K28/'Monthly ABCs 2017-23'!K27)-1</f>
        <v>7.086301564829256E-3</v>
      </c>
      <c r="L28" s="3">
        <f>('Monthly ABCs 2017-23'!L28/'Monthly ABCs 2017-23'!L27)-1</f>
        <v>1.6126304247662704E-2</v>
      </c>
      <c r="M28" s="44">
        <f t="shared" si="3"/>
        <v>2.2639134671225943E-3</v>
      </c>
      <c r="N28" s="3">
        <f>('Monthly ABCs 2017-23'!N28/'Monthly ABCs 2017-23'!N27)-1</f>
        <v>-1.4976293458381362E-2</v>
      </c>
      <c r="O28" s="3">
        <f>('Monthly ABCs 2017-23'!O28/'Monthly ABCs 2017-23'!O27)-1</f>
        <v>-1.0095057445707489E-2</v>
      </c>
      <c r="P28" s="3">
        <f>('Monthly ABCs 2017-23'!P28/'Monthly ABCs 2017-23'!P27)-1</f>
        <v>5.5868131433487456E-3</v>
      </c>
      <c r="Q28" s="3">
        <f>('Monthly ABCs 2017-23'!Q28/'Monthly ABCs 2017-23'!Q27)-1</f>
        <v>-8.6010889362809761E-3</v>
      </c>
      <c r="R28" s="3">
        <f>('Monthly ABCs 2017-23'!R28/'Monthly ABCs 2017-23'!R27)-1</f>
        <v>-1.3366584274952964E-2</v>
      </c>
      <c r="S28" s="3">
        <f>('Monthly ABCs 2017-23'!S28/'Monthly ABCs 2017-23'!S27)-1</f>
        <v>-4.1945353505301597E-3</v>
      </c>
      <c r="T28" s="3">
        <f>('Monthly ABCs 2017-23'!T28/'Monthly ABCs 2017-23'!T27)-1</f>
        <v>1.1297412090083059E-2</v>
      </c>
      <c r="U28" s="3">
        <f>('Monthly ABCs 2017-23'!U28/'Monthly ABCs 2017-23'!U27)-1</f>
        <v>-2.5536061399058729E-2</v>
      </c>
      <c r="V28" s="3">
        <f>('Monthly ABCs 2017-23'!V28/'Monthly ABCs 2017-23'!V27)-1</f>
        <v>-2.3121202838617405E-2</v>
      </c>
      <c r="W28" s="46">
        <f t="shared" si="4"/>
        <v>-9.222955385566365E-3</v>
      </c>
      <c r="Y28" s="42"/>
      <c r="Z28" s="56">
        <f t="shared" si="5"/>
        <v>-4.6570921737048828E-3</v>
      </c>
      <c r="AA28" s="42">
        <f t="shared" si="6"/>
        <v>-2.183852384730481E-3</v>
      </c>
      <c r="AB28" s="42">
        <f t="shared" si="7"/>
        <v>-1.6567314716814082E-3</v>
      </c>
      <c r="AC28" s="42">
        <f t="shared" si="8"/>
        <v>6.0117837375758569E-3</v>
      </c>
      <c r="AD28" s="42">
        <f t="shared" si="9"/>
        <v>-3.6077409837786652E-3</v>
      </c>
      <c r="AE28" s="42">
        <f t="shared" si="10"/>
        <v>-1.100767102604602E-2</v>
      </c>
      <c r="AF28" s="42">
        <f t="shared" si="11"/>
        <v>-4.2503195951537317E-3</v>
      </c>
      <c r="AG28" s="42">
        <f t="shared" si="12"/>
        <v>8.4984322596840835E-3</v>
      </c>
      <c r="AH28" s="42">
        <f t="shared" si="13"/>
        <v>-5.8315872404115206E-3</v>
      </c>
      <c r="AI28" s="42">
        <f t="shared" si="14"/>
        <v>4.8223880977066617E-3</v>
      </c>
      <c r="AJ28" s="42">
        <f t="shared" si="15"/>
        <v>1.386239078054011E-2</v>
      </c>
      <c r="AK28" s="42">
        <f t="shared" si="1"/>
        <v>-5.7533380728149973E-3</v>
      </c>
      <c r="AL28" s="42">
        <f t="shared" si="16"/>
        <v>-8.7210206014112432E-4</v>
      </c>
      <c r="AM28" s="42">
        <f t="shared" si="17"/>
        <v>1.4809768528915111E-2</v>
      </c>
      <c r="AN28" s="42">
        <f t="shared" si="18"/>
        <v>6.2186644928538884E-4</v>
      </c>
      <c r="AO28" s="42">
        <f t="shared" si="19"/>
        <v>-4.143628889386599E-3</v>
      </c>
      <c r="AP28" s="42">
        <f t="shared" si="20"/>
        <v>5.0284200350362053E-3</v>
      </c>
      <c r="AQ28" s="42">
        <f t="shared" si="21"/>
        <v>2.0520367475649424E-2</v>
      </c>
      <c r="AR28" s="42">
        <f t="shared" si="22"/>
        <v>-1.6313106013492364E-2</v>
      </c>
      <c r="AS28" s="57">
        <f t="shared" si="23"/>
        <v>-1.389824745305104E-2</v>
      </c>
    </row>
    <row r="29" spans="1:45" x14ac:dyDescent="0.25">
      <c r="A29" s="22">
        <v>43556</v>
      </c>
      <c r="B29" s="3">
        <f>('Monthly ABCs 2017-23'!B29/'Monthly ABCs 2017-23'!B28)-1</f>
        <v>9.0136098223254635E-3</v>
      </c>
      <c r="C29" s="3">
        <f>('Monthly ABCs 2017-23'!C29/'Monthly ABCs 2017-23'!C28)-1</f>
        <v>1.1018051064769274E-2</v>
      </c>
      <c r="D29" s="3">
        <f>('Monthly ABCs 2017-23'!D29/'Monthly ABCs 2017-23'!D28)-1</f>
        <v>6.4465180744210926E-5</v>
      </c>
      <c r="E29" s="3">
        <f>('Monthly ABCs 2017-23'!E29/'Monthly ABCs 2017-23'!E28)-1</f>
        <v>4.2555841984814879E-3</v>
      </c>
      <c r="F29" s="3">
        <f>('Monthly ABCs 2017-23'!F29/'Monthly ABCs 2017-23'!F28)-1</f>
        <v>3.1258255907835597E-3</v>
      </c>
      <c r="G29" s="3">
        <f>('Monthly ABCs 2017-23'!G29/'Monthly ABCs 2017-23'!G28)-1</f>
        <v>-2.0006071290966654E-2</v>
      </c>
      <c r="H29" s="3">
        <f>('Monthly ABCs 2017-23'!H29/'Monthly ABCs 2017-23'!H28)-1</f>
        <v>-5.5354894504572316E-3</v>
      </c>
      <c r="I29" s="3">
        <f>('Monthly ABCs 2017-23'!I29/'Monthly ABCs 2017-23'!I28)-1</f>
        <v>-1.494668464272586E-2</v>
      </c>
      <c r="J29" s="3">
        <f>('Monthly ABCs 2017-23'!J29/'Monthly ABCs 2017-23'!J28)-1</f>
        <v>-1.8550870031480704E-3</v>
      </c>
      <c r="K29" s="3">
        <f>('Monthly ABCs 2017-23'!K29/'Monthly ABCs 2017-23'!K28)-1</f>
        <v>9.2232395885250007E-4</v>
      </c>
      <c r="L29" s="3">
        <f>('Monthly ABCs 2017-23'!L29/'Monthly ABCs 2017-23'!L28)-1</f>
        <v>-3.2578749196436774E-2</v>
      </c>
      <c r="M29" s="44">
        <f t="shared" si="3"/>
        <v>-4.2292928879798268E-3</v>
      </c>
      <c r="N29" s="3">
        <f>('Monthly ABCs 2017-23'!N29/'Monthly ABCs 2017-23'!N28)-1</f>
        <v>6.0981404631421654E-4</v>
      </c>
      <c r="O29" s="3">
        <f>('Monthly ABCs 2017-23'!O29/'Monthly ABCs 2017-23'!O28)-1</f>
        <v>-8.5730443053260164E-3</v>
      </c>
      <c r="P29" s="3">
        <f>('Monthly ABCs 2017-23'!P29/'Monthly ABCs 2017-23'!P28)-1</f>
        <v>-6.0052930863975229E-3</v>
      </c>
      <c r="Q29" s="3">
        <f>('Monthly ABCs 2017-23'!Q29/'Monthly ABCs 2017-23'!Q28)-1</f>
        <v>-1.1074590988250921E-2</v>
      </c>
      <c r="R29" s="3">
        <f>('Monthly ABCs 2017-23'!R29/'Monthly ABCs 2017-23'!R28)-1</f>
        <v>-2.0343873724080863E-2</v>
      </c>
      <c r="S29" s="3">
        <f>('Monthly ABCs 2017-23'!S29/'Monthly ABCs 2017-23'!S28)-1</f>
        <v>-1.133090141894455E-2</v>
      </c>
      <c r="T29" s="3">
        <f>('Monthly ABCs 2017-23'!T29/'Monthly ABCs 2017-23'!T28)-1</f>
        <v>-2.4717057150182575E-2</v>
      </c>
      <c r="U29" s="3">
        <f>('Monthly ABCs 2017-23'!U29/'Monthly ABCs 2017-23'!U28)-1</f>
        <v>-2.3499152092450237E-2</v>
      </c>
      <c r="V29" s="3">
        <f>('Monthly ABCs 2017-23'!V29/'Monthly ABCs 2017-23'!V28)-1</f>
        <v>2.9835437993636971E-2</v>
      </c>
      <c r="W29" s="46">
        <f t="shared" si="4"/>
        <v>-8.344295636186834E-3</v>
      </c>
      <c r="Y29" s="42"/>
      <c r="Z29" s="56">
        <f t="shared" si="5"/>
        <v>1.3242902710305291E-2</v>
      </c>
      <c r="AA29" s="42">
        <f t="shared" si="6"/>
        <v>1.5247343952749102E-2</v>
      </c>
      <c r="AB29" s="42">
        <f t="shared" si="7"/>
        <v>4.2937580687240377E-3</v>
      </c>
      <c r="AC29" s="42">
        <f t="shared" si="8"/>
        <v>8.4848770864613156E-3</v>
      </c>
      <c r="AD29" s="42">
        <f t="shared" si="9"/>
        <v>7.3551184787633865E-3</v>
      </c>
      <c r="AE29" s="42">
        <f t="shared" si="10"/>
        <v>-1.5776778402986826E-2</v>
      </c>
      <c r="AF29" s="42">
        <f t="shared" si="11"/>
        <v>-1.3061965624774049E-3</v>
      </c>
      <c r="AG29" s="42">
        <f t="shared" si="12"/>
        <v>-1.0717391754746033E-2</v>
      </c>
      <c r="AH29" s="42">
        <f t="shared" si="13"/>
        <v>2.3742058848317564E-3</v>
      </c>
      <c r="AI29" s="42">
        <f t="shared" si="14"/>
        <v>5.1516168468323268E-3</v>
      </c>
      <c r="AJ29" s="42">
        <f t="shared" si="15"/>
        <v>-2.8349456308456946E-2</v>
      </c>
      <c r="AK29" s="42">
        <f t="shared" si="1"/>
        <v>8.9541096825010505E-3</v>
      </c>
      <c r="AL29" s="42">
        <f t="shared" si="16"/>
        <v>-2.287486691391824E-4</v>
      </c>
      <c r="AM29" s="42">
        <f t="shared" si="17"/>
        <v>2.339002549789311E-3</v>
      </c>
      <c r="AN29" s="42">
        <f t="shared" si="18"/>
        <v>-2.7302953520640869E-3</v>
      </c>
      <c r="AO29" s="42">
        <f t="shared" si="19"/>
        <v>-1.1999578087894029E-2</v>
      </c>
      <c r="AP29" s="42">
        <f t="shared" si="20"/>
        <v>-2.9866057827577161E-3</v>
      </c>
      <c r="AQ29" s="42">
        <f t="shared" si="21"/>
        <v>-1.6372761513995741E-2</v>
      </c>
      <c r="AR29" s="42">
        <f t="shared" si="22"/>
        <v>-1.5154856456263403E-2</v>
      </c>
      <c r="AS29" s="57">
        <f t="shared" si="23"/>
        <v>3.8179733629823805E-2</v>
      </c>
    </row>
    <row r="30" spans="1:45" x14ac:dyDescent="0.25">
      <c r="A30" s="22">
        <v>43586</v>
      </c>
      <c r="B30" s="3">
        <f>('Monthly ABCs 2017-23'!B30/'Monthly ABCs 2017-23'!B29)-1</f>
        <v>-4.9769033411756425E-2</v>
      </c>
      <c r="C30" s="3">
        <f>('Monthly ABCs 2017-23'!C30/'Monthly ABCs 2017-23'!C29)-1</f>
        <v>-1.5620572045835668E-2</v>
      </c>
      <c r="D30" s="3">
        <f>('Monthly ABCs 2017-23'!D30/'Monthly ABCs 2017-23'!D29)-1</f>
        <v>-8.5691123786890699E-4</v>
      </c>
      <c r="E30" s="3">
        <f>('Monthly ABCs 2017-23'!E30/'Monthly ABCs 2017-23'!E29)-1</f>
        <v>-9.9656474269582684E-3</v>
      </c>
      <c r="F30" s="3">
        <f>('Monthly ABCs 2017-23'!F30/'Monthly ABCs 2017-23'!F29)-1</f>
        <v>-1.2104982044358725E-2</v>
      </c>
      <c r="G30" s="3">
        <f>('Monthly ABCs 2017-23'!G30/'Monthly ABCs 2017-23'!G29)-1</f>
        <v>-1.6345884637608665E-2</v>
      </c>
      <c r="H30" s="3">
        <f>('Monthly ABCs 2017-23'!H30/'Monthly ABCs 2017-23'!H29)-1</f>
        <v>-1.3409000079929623E-2</v>
      </c>
      <c r="I30" s="3">
        <f>('Monthly ABCs 2017-23'!I30/'Monthly ABCs 2017-23'!I29)-1</f>
        <v>-2.4072887440043322E-2</v>
      </c>
      <c r="J30" s="3">
        <f>('Monthly ABCs 2017-23'!J30/'Monthly ABCs 2017-23'!J29)-1</f>
        <v>-4.488209784817232E-3</v>
      </c>
      <c r="K30" s="3">
        <f>('Monthly ABCs 2017-23'!K30/'Monthly ABCs 2017-23'!K29)-1</f>
        <v>-1.3183024069794214E-2</v>
      </c>
      <c r="L30" s="3">
        <f>('Monthly ABCs 2017-23'!L30/'Monthly ABCs 2017-23'!L29)-1</f>
        <v>3.3877589766713179E-3</v>
      </c>
      <c r="M30" s="44">
        <f t="shared" si="3"/>
        <v>-1.4220763018390885E-2</v>
      </c>
      <c r="N30" s="3">
        <f>('Monthly ABCs 2017-23'!N30/'Monthly ABCs 2017-23'!N29)-1</f>
        <v>-5.545574067478376E-2</v>
      </c>
      <c r="O30" s="3">
        <f>('Monthly ABCs 2017-23'!O30/'Monthly ABCs 2017-23'!O29)-1</f>
        <v>-1.3000839054845281E-2</v>
      </c>
      <c r="P30" s="3">
        <f>('Monthly ABCs 2017-23'!P30/'Monthly ABCs 2017-23'!P29)-1</f>
        <v>-4.9929550294871561E-3</v>
      </c>
      <c r="Q30" s="3">
        <f>('Monthly ABCs 2017-23'!Q30/'Monthly ABCs 2017-23'!Q29)-1</f>
        <v>7.8154647485582096E-3</v>
      </c>
      <c r="R30" s="3">
        <f>('Monthly ABCs 2017-23'!R30/'Monthly ABCs 2017-23'!R29)-1</f>
        <v>-8.0675543513419878E-3</v>
      </c>
      <c r="S30" s="3">
        <f>('Monthly ABCs 2017-23'!S30/'Monthly ABCs 2017-23'!S29)-1</f>
        <v>-5.010352739278856E-3</v>
      </c>
      <c r="T30" s="3">
        <f>('Monthly ABCs 2017-23'!T30/'Monthly ABCs 2017-23'!T29)-1</f>
        <v>-8.3810596814071214E-3</v>
      </c>
      <c r="U30" s="3">
        <f>('Monthly ABCs 2017-23'!U30/'Monthly ABCs 2017-23'!U29)-1</f>
        <v>-2.7178962037076149E-2</v>
      </c>
      <c r="V30" s="3">
        <f>('Monthly ABCs 2017-23'!V30/'Monthly ABCs 2017-23'!V29)-1</f>
        <v>-1.9766556711494521E-2</v>
      </c>
      <c r="W30" s="46">
        <f t="shared" si="4"/>
        <v>-1.489317283679518E-2</v>
      </c>
      <c r="Y30" s="42"/>
      <c r="Z30" s="56">
        <f t="shared" si="5"/>
        <v>-3.5548270393365541E-2</v>
      </c>
      <c r="AA30" s="42">
        <f t="shared" si="6"/>
        <v>-1.3998090274447827E-3</v>
      </c>
      <c r="AB30" s="42">
        <f t="shared" si="7"/>
        <v>1.3363851780521978E-2</v>
      </c>
      <c r="AC30" s="42">
        <f t="shared" si="8"/>
        <v>4.2551155914326167E-3</v>
      </c>
      <c r="AD30" s="42">
        <f t="shared" si="9"/>
        <v>2.1157809740321599E-3</v>
      </c>
      <c r="AE30" s="42">
        <f t="shared" si="10"/>
        <v>-2.1251216192177801E-3</v>
      </c>
      <c r="AF30" s="42">
        <f t="shared" si="11"/>
        <v>8.1176293846126242E-4</v>
      </c>
      <c r="AG30" s="42">
        <f t="shared" si="12"/>
        <v>-9.8521244216524372E-3</v>
      </c>
      <c r="AH30" s="42">
        <f t="shared" si="13"/>
        <v>9.7325532335736532E-3</v>
      </c>
      <c r="AI30" s="42">
        <f t="shared" si="14"/>
        <v>1.0377389485966716E-3</v>
      </c>
      <c r="AJ30" s="42">
        <f t="shared" si="15"/>
        <v>1.7608521995062201E-2</v>
      </c>
      <c r="AK30" s="42">
        <f t="shared" si="1"/>
        <v>-4.0562567837988582E-2</v>
      </c>
      <c r="AL30" s="42">
        <f t="shared" si="16"/>
        <v>1.8923337819498984E-3</v>
      </c>
      <c r="AM30" s="42">
        <f t="shared" si="17"/>
        <v>9.9002178073080236E-3</v>
      </c>
      <c r="AN30" s="42">
        <f t="shared" si="18"/>
        <v>2.2708637585353388E-2</v>
      </c>
      <c r="AO30" s="42">
        <f t="shared" si="19"/>
        <v>6.8256184854531918E-3</v>
      </c>
      <c r="AP30" s="42">
        <f t="shared" si="20"/>
        <v>9.8828200975163236E-3</v>
      </c>
      <c r="AQ30" s="42">
        <f t="shared" si="21"/>
        <v>6.5121131553880583E-3</v>
      </c>
      <c r="AR30" s="42">
        <f t="shared" si="22"/>
        <v>-1.2285789200280969E-2</v>
      </c>
      <c r="AS30" s="57">
        <f t="shared" si="23"/>
        <v>-4.873383874699341E-3</v>
      </c>
    </row>
    <row r="31" spans="1:45" x14ac:dyDescent="0.25">
      <c r="A31" s="22">
        <v>43617</v>
      </c>
      <c r="B31" s="3">
        <f>('Monthly ABCs 2017-23'!B31/'Monthly ABCs 2017-23'!B30)-1</f>
        <v>-1.9190284208692399E-2</v>
      </c>
      <c r="C31" s="3">
        <f>('Monthly ABCs 2017-23'!C31/'Monthly ABCs 2017-23'!C30)-1</f>
        <v>-4.5469055217383092E-3</v>
      </c>
      <c r="D31" s="3">
        <f>('Monthly ABCs 2017-23'!D31/'Monthly ABCs 2017-23'!D30)-1</f>
        <v>-1.2370301178965537E-3</v>
      </c>
      <c r="E31" s="3">
        <f>('Monthly ABCs 2017-23'!E31/'Monthly ABCs 2017-23'!E30)-1</f>
        <v>-1.2139375469852665E-2</v>
      </c>
      <c r="F31" s="3">
        <f>('Monthly ABCs 2017-23'!F31/'Monthly ABCs 2017-23'!F30)-1</f>
        <v>-4.2081816618954049E-3</v>
      </c>
      <c r="G31" s="3">
        <f>('Monthly ABCs 2017-23'!G31/'Monthly ABCs 2017-23'!G30)-1</f>
        <v>-8.8083717381167714E-3</v>
      </c>
      <c r="H31" s="3">
        <f>('Monthly ABCs 2017-23'!H31/'Monthly ABCs 2017-23'!H30)-1</f>
        <v>-2.9781483629905958E-3</v>
      </c>
      <c r="I31" s="3">
        <f>('Monthly ABCs 2017-23'!I31/'Monthly ABCs 2017-23'!I30)-1</f>
        <v>-1.1146065410224337E-2</v>
      </c>
      <c r="J31" s="3">
        <f>('Monthly ABCs 2017-23'!J31/'Monthly ABCs 2017-23'!J30)-1</f>
        <v>-4.3082627256941786E-3</v>
      </c>
      <c r="K31" s="3">
        <f>('Monthly ABCs 2017-23'!K31/'Monthly ABCs 2017-23'!K30)-1</f>
        <v>2.1085448781188454E-4</v>
      </c>
      <c r="L31" s="3">
        <f>('Monthly ABCs 2017-23'!L31/'Monthly ABCs 2017-23'!L30)-1</f>
        <v>3.7801784542245365E-2</v>
      </c>
      <c r="M31" s="44">
        <f t="shared" si="3"/>
        <v>-2.7772714715494514E-3</v>
      </c>
      <c r="N31" s="3">
        <f>('Monthly ABCs 2017-23'!N31/'Monthly ABCs 2017-23'!N30)-1</f>
        <v>-7.3544336089887974E-3</v>
      </c>
      <c r="O31" s="3">
        <f>('Monthly ABCs 2017-23'!O31/'Monthly ABCs 2017-23'!O30)-1</f>
        <v>1.8312339652766241E-3</v>
      </c>
      <c r="P31" s="3">
        <f>('Monthly ABCs 2017-23'!P31/'Monthly ABCs 2017-23'!P30)-1</f>
        <v>-2.4493511953458724E-2</v>
      </c>
      <c r="Q31" s="3">
        <f>('Monthly ABCs 2017-23'!Q31/'Monthly ABCs 2017-23'!Q30)-1</f>
        <v>-7.3241682786727713E-3</v>
      </c>
      <c r="R31" s="3">
        <f>('Monthly ABCs 2017-23'!R31/'Monthly ABCs 2017-23'!R30)-1</f>
        <v>-8.6971200141179317E-3</v>
      </c>
      <c r="S31" s="3">
        <f>('Monthly ABCs 2017-23'!S31/'Monthly ABCs 2017-23'!S30)-1</f>
        <v>5.2268074480130711E-3</v>
      </c>
      <c r="T31" s="3">
        <f>('Monthly ABCs 2017-23'!T31/'Monthly ABCs 2017-23'!T30)-1</f>
        <v>7.208412760531635E-3</v>
      </c>
      <c r="U31" s="3">
        <f>('Monthly ABCs 2017-23'!U31/'Monthly ABCs 2017-23'!U30)-1</f>
        <v>3.336968730161205E-3</v>
      </c>
      <c r="V31" s="3">
        <f>('Monthly ABCs 2017-23'!V31/'Monthly ABCs 2017-23'!V30)-1</f>
        <v>-1.942093137635581E-2</v>
      </c>
      <c r="W31" s="46">
        <f t="shared" si="4"/>
        <v>-5.5207491475123887E-3</v>
      </c>
      <c r="Y31" s="42"/>
      <c r="Z31" s="56">
        <f t="shared" si="5"/>
        <v>-1.6413012737142949E-2</v>
      </c>
      <c r="AA31" s="42">
        <f t="shared" si="6"/>
        <v>-1.7696340501888578E-3</v>
      </c>
      <c r="AB31" s="42">
        <f t="shared" si="7"/>
        <v>1.5402413536528977E-3</v>
      </c>
      <c r="AC31" s="42">
        <f t="shared" si="8"/>
        <v>-9.3621039983032128E-3</v>
      </c>
      <c r="AD31" s="42">
        <f t="shared" si="9"/>
        <v>-1.4309101903459535E-3</v>
      </c>
      <c r="AE31" s="42">
        <f t="shared" si="10"/>
        <v>-6.0311002665673196E-3</v>
      </c>
      <c r="AF31" s="42">
        <f t="shared" si="11"/>
        <v>-2.0087689144114443E-4</v>
      </c>
      <c r="AG31" s="42">
        <f t="shared" si="12"/>
        <v>-8.3687939386748855E-3</v>
      </c>
      <c r="AH31" s="42">
        <f t="shared" si="13"/>
        <v>-1.5309912541447272E-3</v>
      </c>
      <c r="AI31" s="42">
        <f t="shared" si="14"/>
        <v>2.9881259593613359E-3</v>
      </c>
      <c r="AJ31" s="42">
        <f t="shared" si="15"/>
        <v>4.0579056013794815E-2</v>
      </c>
      <c r="AK31" s="42">
        <f t="shared" si="1"/>
        <v>-1.8336844614764087E-3</v>
      </c>
      <c r="AL31" s="42">
        <f t="shared" si="16"/>
        <v>7.3519831127890128E-3</v>
      </c>
      <c r="AM31" s="42">
        <f t="shared" si="17"/>
        <v>-1.8972762805946335E-2</v>
      </c>
      <c r="AN31" s="42">
        <f t="shared" si="18"/>
        <v>-1.8034191311603826E-3</v>
      </c>
      <c r="AO31" s="42">
        <f t="shared" si="19"/>
        <v>-3.1763708666055429E-3</v>
      </c>
      <c r="AP31" s="42">
        <f t="shared" si="20"/>
        <v>1.0747556595525461E-2</v>
      </c>
      <c r="AQ31" s="42">
        <f t="shared" si="21"/>
        <v>1.2729161908044025E-2</v>
      </c>
      <c r="AR31" s="42">
        <f t="shared" si="22"/>
        <v>8.8577178776735946E-3</v>
      </c>
      <c r="AS31" s="57">
        <f t="shared" si="23"/>
        <v>-1.390018222884342E-2</v>
      </c>
    </row>
    <row r="32" spans="1:45" x14ac:dyDescent="0.25">
      <c r="A32" s="22">
        <v>43647</v>
      </c>
      <c r="B32" s="3">
        <f>('Monthly ABCs 2017-23'!B32/'Monthly ABCs 2017-23'!B31)-1</f>
        <v>-9.356413059383506E-3</v>
      </c>
      <c r="C32" s="3">
        <f>('Monthly ABCs 2017-23'!C32/'Monthly ABCs 2017-23'!C31)-1</f>
        <v>-9.6405997347857042E-3</v>
      </c>
      <c r="D32" s="3">
        <f>('Monthly ABCs 2017-23'!D32/'Monthly ABCs 2017-23'!D31)-1</f>
        <v>-4.4936499109748951E-5</v>
      </c>
      <c r="E32" s="3">
        <f>('Monthly ABCs 2017-23'!E32/'Monthly ABCs 2017-23'!E31)-1</f>
        <v>-1.1678930669006937E-2</v>
      </c>
      <c r="F32" s="3">
        <f>('Monthly ABCs 2017-23'!F32/'Monthly ABCs 2017-23'!F31)-1</f>
        <v>-5.6789067034968665E-2</v>
      </c>
      <c r="G32" s="3">
        <f>('Monthly ABCs 2017-23'!G32/'Monthly ABCs 2017-23'!G31)-1</f>
        <v>1.6313064198323346E-3</v>
      </c>
      <c r="H32" s="3">
        <f>('Monthly ABCs 2017-23'!H32/'Monthly ABCs 2017-23'!H31)-1</f>
        <v>-5.0152440015341915E-3</v>
      </c>
      <c r="I32" s="3">
        <f>('Monthly ABCs 2017-23'!I32/'Monthly ABCs 2017-23'!I31)-1</f>
        <v>-1.6686758249904954E-2</v>
      </c>
      <c r="J32" s="3">
        <f>('Monthly ABCs 2017-23'!J32/'Monthly ABCs 2017-23'!J31)-1</f>
        <v>1.1931766032491353E-3</v>
      </c>
      <c r="K32" s="3">
        <f>('Monthly ABCs 2017-23'!K32/'Monthly ABCs 2017-23'!K31)-1</f>
        <v>-1.7595109207128368E-2</v>
      </c>
      <c r="L32" s="3">
        <f>('Monthly ABCs 2017-23'!L32/'Monthly ABCs 2017-23'!L31)-1</f>
        <v>-5.0418205023018414E-2</v>
      </c>
      <c r="M32" s="44">
        <f t="shared" si="3"/>
        <v>-1.5854616405069001E-2</v>
      </c>
      <c r="N32" s="3">
        <f>('Monthly ABCs 2017-23'!N32/'Monthly ABCs 2017-23'!N31)-1</f>
        <v>1.6076582309945131E-3</v>
      </c>
      <c r="O32" s="3">
        <f>('Monthly ABCs 2017-23'!O32/'Monthly ABCs 2017-23'!O31)-1</f>
        <v>-8.4378817601646894E-3</v>
      </c>
      <c r="P32" s="3">
        <f>('Monthly ABCs 2017-23'!P32/'Monthly ABCs 2017-23'!P31)-1</f>
        <v>-5.3741961128040971E-2</v>
      </c>
      <c r="Q32" s="3">
        <f>('Monthly ABCs 2017-23'!Q32/'Monthly ABCs 2017-23'!Q31)-1</f>
        <v>-1.0680550390479771E-2</v>
      </c>
      <c r="R32" s="3">
        <f>('Monthly ABCs 2017-23'!R32/'Monthly ABCs 2017-23'!R31)-1</f>
        <v>-5.2632801071231805E-3</v>
      </c>
      <c r="S32" s="3">
        <f>('Monthly ABCs 2017-23'!S32/'Monthly ABCs 2017-23'!S31)-1</f>
        <v>-3.0884459298161637E-3</v>
      </c>
      <c r="T32" s="3">
        <f>('Monthly ABCs 2017-23'!T32/'Monthly ABCs 2017-23'!T31)-1</f>
        <v>-1.2627845181991337E-2</v>
      </c>
      <c r="U32" s="3">
        <f>('Monthly ABCs 2017-23'!U32/'Monthly ABCs 2017-23'!U31)-1</f>
        <v>-9.663951891149436E-3</v>
      </c>
      <c r="V32" s="3">
        <f>('Monthly ABCs 2017-23'!V32/'Monthly ABCs 2017-23'!V31)-1</f>
        <v>-5.6889053147046731E-3</v>
      </c>
      <c r="W32" s="46">
        <f t="shared" si="4"/>
        <v>-1.1953907052497301E-2</v>
      </c>
      <c r="Y32" s="42"/>
      <c r="Z32" s="56">
        <f t="shared" si="5"/>
        <v>6.4982033456854951E-3</v>
      </c>
      <c r="AA32" s="42">
        <f t="shared" si="6"/>
        <v>6.2140166702832969E-3</v>
      </c>
      <c r="AB32" s="42">
        <f t="shared" si="7"/>
        <v>1.5809679905959252E-2</v>
      </c>
      <c r="AC32" s="42">
        <f t="shared" si="8"/>
        <v>4.1756857360620639E-3</v>
      </c>
      <c r="AD32" s="42">
        <f t="shared" si="9"/>
        <v>-4.0934450629899664E-2</v>
      </c>
      <c r="AE32" s="42">
        <f t="shared" si="10"/>
        <v>1.7485922824901336E-2</v>
      </c>
      <c r="AF32" s="42">
        <f t="shared" si="11"/>
        <v>1.083937240353481E-2</v>
      </c>
      <c r="AG32" s="42">
        <f t="shared" si="12"/>
        <v>-8.3214184483595272E-4</v>
      </c>
      <c r="AH32" s="42">
        <f t="shared" si="13"/>
        <v>1.7047793008318136E-2</v>
      </c>
      <c r="AI32" s="42">
        <f t="shared" si="14"/>
        <v>-1.7404928020593666E-3</v>
      </c>
      <c r="AJ32" s="42">
        <f t="shared" si="15"/>
        <v>-3.4563588617949413E-2</v>
      </c>
      <c r="AK32" s="42">
        <f t="shared" si="1"/>
        <v>1.3561565283491814E-2</v>
      </c>
      <c r="AL32" s="42">
        <f t="shared" si="16"/>
        <v>3.516025292332612E-3</v>
      </c>
      <c r="AM32" s="42">
        <f t="shared" si="17"/>
        <v>-4.1788054075543674E-2</v>
      </c>
      <c r="AN32" s="42">
        <f t="shared" si="18"/>
        <v>1.2733566620175309E-3</v>
      </c>
      <c r="AO32" s="42">
        <f t="shared" si="19"/>
        <v>6.6906269453741209E-3</v>
      </c>
      <c r="AP32" s="42">
        <f t="shared" si="20"/>
        <v>8.8654611226811376E-3</v>
      </c>
      <c r="AQ32" s="42">
        <f t="shared" si="21"/>
        <v>-6.7393812949403595E-4</v>
      </c>
      <c r="AR32" s="42">
        <f t="shared" si="22"/>
        <v>2.2899551613478654E-3</v>
      </c>
      <c r="AS32" s="57">
        <f t="shared" si="23"/>
        <v>6.2650017377926283E-3</v>
      </c>
    </row>
    <row r="33" spans="1:45" x14ac:dyDescent="0.25">
      <c r="A33" s="22">
        <v>43678</v>
      </c>
      <c r="B33" s="3">
        <f>('Monthly ABCs 2017-23'!B33/'Monthly ABCs 2017-23'!B32)-1</f>
        <v>2.2504127204796553E-3</v>
      </c>
      <c r="C33" s="3">
        <f>('Monthly ABCs 2017-23'!C33/'Monthly ABCs 2017-23'!C32)-1</f>
        <v>-2.5250811847954413E-4</v>
      </c>
      <c r="D33" s="3">
        <f>('Monthly ABCs 2017-23'!D33/'Monthly ABCs 2017-23'!D32)-1</f>
        <v>-1.4978569943995379E-2</v>
      </c>
      <c r="E33" s="3">
        <f>('Monthly ABCs 2017-23'!E33/'Monthly ABCs 2017-23'!E32)-1</f>
        <v>-1.9167080642490397E-3</v>
      </c>
      <c r="F33" s="3">
        <f>('Monthly ABCs 2017-23'!F33/'Monthly ABCs 2017-23'!F32)-1</f>
        <v>-1.4367000464221791E-2</v>
      </c>
      <c r="G33" s="3">
        <f>('Monthly ABCs 2017-23'!G33/'Monthly ABCs 2017-23'!G32)-1</f>
        <v>-3.8456259778759883E-2</v>
      </c>
      <c r="H33" s="3">
        <f>('Monthly ABCs 2017-23'!H33/'Monthly ABCs 2017-23'!H32)-1</f>
        <v>-1.6006847010476832E-3</v>
      </c>
      <c r="I33" s="3">
        <f>('Monthly ABCs 2017-23'!I33/'Monthly ABCs 2017-23'!I32)-1</f>
        <v>-5.3889447960953074E-3</v>
      </c>
      <c r="J33" s="3">
        <f>('Monthly ABCs 2017-23'!J33/'Monthly ABCs 2017-23'!J32)-1</f>
        <v>-1.3969285034530765E-3</v>
      </c>
      <c r="K33" s="3">
        <f>('Monthly ABCs 2017-23'!K33/'Monthly ABCs 2017-23'!K32)-1</f>
        <v>-1.7005916434198798E-2</v>
      </c>
      <c r="L33" s="3">
        <f>('Monthly ABCs 2017-23'!L33/'Monthly ABCs 2017-23'!L32)-1</f>
        <v>-2.2146487222718947E-2</v>
      </c>
      <c r="M33" s="44">
        <f t="shared" si="3"/>
        <v>-1.0478145027885436E-2</v>
      </c>
      <c r="N33" s="3">
        <f>('Monthly ABCs 2017-23'!N33/'Monthly ABCs 2017-23'!N32)-1</f>
        <v>1.298389958992785E-2</v>
      </c>
      <c r="O33" s="3">
        <f>('Monthly ABCs 2017-23'!O33/'Monthly ABCs 2017-23'!O32)-1</f>
        <v>1.1318300884810562E-3</v>
      </c>
      <c r="P33" s="3">
        <f>('Monthly ABCs 2017-23'!P33/'Monthly ABCs 2017-23'!P32)-1</f>
        <v>7.9934390713762848E-3</v>
      </c>
      <c r="Q33" s="3">
        <f>('Monthly ABCs 2017-23'!Q33/'Monthly ABCs 2017-23'!Q32)-1</f>
        <v>-7.7936658296620109E-3</v>
      </c>
      <c r="R33" s="3">
        <f>('Monthly ABCs 2017-23'!R33/'Monthly ABCs 2017-23'!R32)-1</f>
        <v>-2.9603087529276317E-2</v>
      </c>
      <c r="S33" s="3">
        <f>('Monthly ABCs 2017-23'!S33/'Monthly ABCs 2017-23'!S32)-1</f>
        <v>-5.8705119954503004E-3</v>
      </c>
      <c r="T33" s="3">
        <f>('Monthly ABCs 2017-23'!T33/'Monthly ABCs 2017-23'!T32)-1</f>
        <v>-1.3252683224057926E-2</v>
      </c>
      <c r="U33" s="3">
        <f>('Monthly ABCs 2017-23'!U33/'Monthly ABCs 2017-23'!U32)-1</f>
        <v>-1.2035363436303737E-2</v>
      </c>
      <c r="V33" s="3">
        <f>('Monthly ABCs 2017-23'!V33/'Monthly ABCs 2017-23'!V32)-1</f>
        <v>-1.4867815824931574E-3</v>
      </c>
      <c r="W33" s="46">
        <f t="shared" si="4"/>
        <v>-5.3258805386064735E-3</v>
      </c>
      <c r="Y33" s="42"/>
      <c r="Z33" s="56">
        <f t="shared" si="5"/>
        <v>1.2728557748365092E-2</v>
      </c>
      <c r="AA33" s="42">
        <f t="shared" si="6"/>
        <v>1.0225636909405892E-2</v>
      </c>
      <c r="AB33" s="42">
        <f t="shared" si="7"/>
        <v>-4.5004249161099425E-3</v>
      </c>
      <c r="AC33" s="42">
        <f t="shared" si="8"/>
        <v>8.5614369636363968E-3</v>
      </c>
      <c r="AD33" s="42">
        <f t="shared" si="9"/>
        <v>-3.8888554363363543E-3</v>
      </c>
      <c r="AE33" s="42">
        <f t="shared" si="10"/>
        <v>-2.7978114750874444E-2</v>
      </c>
      <c r="AF33" s="42">
        <f t="shared" si="11"/>
        <v>8.8774603268377533E-3</v>
      </c>
      <c r="AG33" s="42">
        <f t="shared" si="12"/>
        <v>5.0892002317901291E-3</v>
      </c>
      <c r="AH33" s="42">
        <f t="shared" si="13"/>
        <v>9.08121652443236E-3</v>
      </c>
      <c r="AI33" s="42">
        <f t="shared" si="14"/>
        <v>-6.5277714063133613E-3</v>
      </c>
      <c r="AJ33" s="42">
        <f t="shared" si="15"/>
        <v>-1.166834219483351E-2</v>
      </c>
      <c r="AK33" s="42">
        <f t="shared" si="1"/>
        <v>1.8309780128534323E-2</v>
      </c>
      <c r="AL33" s="42">
        <f t="shared" si="16"/>
        <v>6.4577106270875297E-3</v>
      </c>
      <c r="AM33" s="42">
        <f t="shared" si="17"/>
        <v>1.3319319609982758E-2</v>
      </c>
      <c r="AN33" s="42">
        <f t="shared" si="18"/>
        <v>-2.4677852910555374E-3</v>
      </c>
      <c r="AO33" s="42">
        <f t="shared" si="19"/>
        <v>-2.4277206990669844E-2</v>
      </c>
      <c r="AP33" s="42">
        <f t="shared" si="20"/>
        <v>-5.4463145684382694E-4</v>
      </c>
      <c r="AQ33" s="42">
        <f t="shared" si="21"/>
        <v>-7.9268026854514527E-3</v>
      </c>
      <c r="AR33" s="42">
        <f t="shared" si="22"/>
        <v>-6.709482897697263E-3</v>
      </c>
      <c r="AS33" s="57">
        <f t="shared" si="23"/>
        <v>3.8390989561133161E-3</v>
      </c>
    </row>
    <row r="34" spans="1:45" x14ac:dyDescent="0.25">
      <c r="A34" s="22">
        <v>43709</v>
      </c>
      <c r="B34" s="3">
        <f>('Monthly ABCs 2017-23'!B34/'Monthly ABCs 2017-23'!B33)-1</f>
        <v>-2.1972842890232713E-2</v>
      </c>
      <c r="C34" s="3">
        <f>('Monthly ABCs 2017-23'!C34/'Monthly ABCs 2017-23'!C33)-1</f>
        <v>2.1262429930628546E-3</v>
      </c>
      <c r="D34" s="3">
        <f>('Monthly ABCs 2017-23'!D34/'Monthly ABCs 2017-23'!D33)-1</f>
        <v>8.721618207687909E-3</v>
      </c>
      <c r="E34" s="3">
        <f>('Monthly ABCs 2017-23'!E34/'Monthly ABCs 2017-23'!E33)-1</f>
        <v>-1.6879098454149144E-2</v>
      </c>
      <c r="F34" s="3">
        <f>('Monthly ABCs 2017-23'!F34/'Monthly ABCs 2017-23'!F33)-1</f>
        <v>3.3722773502997683E-3</v>
      </c>
      <c r="G34" s="3">
        <f>('Monthly ABCs 2017-23'!G34/'Monthly ABCs 2017-23'!G33)-1</f>
        <v>-1.4857106607035209E-2</v>
      </c>
      <c r="H34" s="3">
        <f>('Monthly ABCs 2017-23'!H34/'Monthly ABCs 2017-23'!H33)-1</f>
        <v>-7.8068507896829065E-3</v>
      </c>
      <c r="I34" s="3">
        <f>('Monthly ABCs 2017-23'!I34/'Monthly ABCs 2017-23'!I33)-1</f>
        <v>-2.291175743593965E-2</v>
      </c>
      <c r="J34" s="3">
        <f>('Monthly ABCs 2017-23'!J34/'Monthly ABCs 2017-23'!J33)-1</f>
        <v>-1.4242373903844308E-2</v>
      </c>
      <c r="K34" s="3">
        <f>('Monthly ABCs 2017-23'!K34/'Monthly ABCs 2017-23'!K33)-1</f>
        <v>1.7393677152769627E-2</v>
      </c>
      <c r="L34" s="3">
        <f>('Monthly ABCs 2017-23'!L34/'Monthly ABCs 2017-23'!L33)-1</f>
        <v>3.7767223817588347E-2</v>
      </c>
      <c r="M34" s="44">
        <f t="shared" si="3"/>
        <v>-2.662635505406857E-3</v>
      </c>
      <c r="N34" s="3">
        <f>('Monthly ABCs 2017-23'!N34/'Monthly ABCs 2017-23'!N33)-1</f>
        <v>-2.705028815060373E-2</v>
      </c>
      <c r="O34" s="3">
        <f>('Monthly ABCs 2017-23'!O34/'Monthly ABCs 2017-23'!O33)-1</f>
        <v>-9.4723178532000185E-3</v>
      </c>
      <c r="P34" s="3">
        <f>('Monthly ABCs 2017-23'!P34/'Monthly ABCs 2017-23'!P33)-1</f>
        <v>7.0156906623843884E-3</v>
      </c>
      <c r="Q34" s="3">
        <f>('Monthly ABCs 2017-23'!Q34/'Monthly ABCs 2017-23'!Q33)-1</f>
        <v>-2.5075012880999781E-2</v>
      </c>
      <c r="R34" s="3">
        <f>('Monthly ABCs 2017-23'!R34/'Monthly ABCs 2017-23'!R33)-1</f>
        <v>-2.0342788413350688E-2</v>
      </c>
      <c r="S34" s="3">
        <f>('Monthly ABCs 2017-23'!S34/'Monthly ABCs 2017-23'!S33)-1</f>
        <v>-1.3658312601854017E-2</v>
      </c>
      <c r="T34" s="3">
        <f>('Monthly ABCs 2017-23'!T34/'Monthly ABCs 2017-23'!T33)-1</f>
        <v>2.7755443347377229E-2</v>
      </c>
      <c r="U34" s="3">
        <f>('Monthly ABCs 2017-23'!U34/'Monthly ABCs 2017-23'!U33)-1</f>
        <v>-2.1965145393344154E-2</v>
      </c>
      <c r="V34" s="3">
        <f>('Monthly ABCs 2017-23'!V34/'Monthly ABCs 2017-23'!V33)-1</f>
        <v>-3.2505301222438665E-2</v>
      </c>
      <c r="W34" s="46">
        <f t="shared" si="4"/>
        <v>-1.2810892500669937E-2</v>
      </c>
      <c r="Y34" s="42"/>
      <c r="Z34" s="56">
        <f t="shared" si="5"/>
        <v>-1.9310207384825855E-2</v>
      </c>
      <c r="AA34" s="42">
        <f t="shared" si="6"/>
        <v>4.7888784984697116E-3</v>
      </c>
      <c r="AB34" s="42">
        <f t="shared" si="7"/>
        <v>1.1384253713094766E-2</v>
      </c>
      <c r="AC34" s="42">
        <f t="shared" si="8"/>
        <v>-1.4216462948742287E-2</v>
      </c>
      <c r="AD34" s="42">
        <f t="shared" si="9"/>
        <v>6.0349128557066253E-3</v>
      </c>
      <c r="AE34" s="42">
        <f t="shared" si="10"/>
        <v>-1.2194471101628352E-2</v>
      </c>
      <c r="AF34" s="42">
        <f t="shared" si="11"/>
        <v>-5.1442152842760495E-3</v>
      </c>
      <c r="AG34" s="42">
        <f t="shared" si="12"/>
        <v>-2.0249121930532792E-2</v>
      </c>
      <c r="AH34" s="42">
        <f t="shared" si="13"/>
        <v>-1.1579738398437451E-2</v>
      </c>
      <c r="AI34" s="42">
        <f t="shared" si="14"/>
        <v>2.0056312658176485E-2</v>
      </c>
      <c r="AJ34" s="42">
        <f t="shared" si="15"/>
        <v>4.0429859322995206E-2</v>
      </c>
      <c r="AK34" s="42">
        <f t="shared" si="1"/>
        <v>-1.4239395649933793E-2</v>
      </c>
      <c r="AL34" s="42">
        <f t="shared" si="16"/>
        <v>3.3385746474699184E-3</v>
      </c>
      <c r="AM34" s="42">
        <f t="shared" si="17"/>
        <v>1.9826583163054325E-2</v>
      </c>
      <c r="AN34" s="42">
        <f t="shared" si="18"/>
        <v>-1.2264120380329844E-2</v>
      </c>
      <c r="AO34" s="42">
        <f t="shared" si="19"/>
        <v>-7.5318959126807507E-3</v>
      </c>
      <c r="AP34" s="42">
        <f t="shared" si="20"/>
        <v>-8.4742010118407998E-4</v>
      </c>
      <c r="AQ34" s="42">
        <f t="shared" si="21"/>
        <v>4.0566335848047169E-2</v>
      </c>
      <c r="AR34" s="42">
        <f t="shared" si="22"/>
        <v>-9.1542528926742174E-3</v>
      </c>
      <c r="AS34" s="57">
        <f t="shared" si="23"/>
        <v>-1.9694408721768728E-2</v>
      </c>
    </row>
    <row r="35" spans="1:45" x14ac:dyDescent="0.25">
      <c r="A35" s="22">
        <v>43739</v>
      </c>
      <c r="B35" s="3">
        <f>('Monthly ABCs 2017-23'!B35/'Monthly ABCs 2017-23'!B34)-1</f>
        <v>-1.3850578463913799E-2</v>
      </c>
      <c r="C35" s="3">
        <f>('Monthly ABCs 2017-23'!C35/'Monthly ABCs 2017-23'!C34)-1</f>
        <v>-2.5934847835405006E-2</v>
      </c>
      <c r="D35" s="3">
        <f>('Monthly ABCs 2017-23'!D35/'Monthly ABCs 2017-23'!D34)-1</f>
        <v>4.0457333942960361E-3</v>
      </c>
      <c r="E35" s="3">
        <f>('Monthly ABCs 2017-23'!E35/'Monthly ABCs 2017-23'!E34)-1</f>
        <v>-2.2780057166362555E-2</v>
      </c>
      <c r="F35" s="3">
        <f>('Monthly ABCs 2017-23'!F35/'Monthly ABCs 2017-23'!F34)-1</f>
        <v>-1.5391135478471707E-2</v>
      </c>
      <c r="G35" s="3">
        <f>('Monthly ABCs 2017-23'!G35/'Monthly ABCs 2017-23'!G34)-1</f>
        <v>-8.2779004848898552E-3</v>
      </c>
      <c r="H35" s="3">
        <f>('Monthly ABCs 2017-23'!H35/'Monthly ABCs 2017-23'!H34)-1</f>
        <v>-1.82362000112124E-3</v>
      </c>
      <c r="I35" s="3">
        <f>('Monthly ABCs 2017-23'!I35/'Monthly ABCs 2017-23'!I34)-1</f>
        <v>-1.3755046833944351E-2</v>
      </c>
      <c r="J35" s="3">
        <f>('Monthly ABCs 2017-23'!J35/'Monthly ABCs 2017-23'!J34)-1</f>
        <v>-1.9570191932451131E-2</v>
      </c>
      <c r="K35" s="3">
        <f>('Monthly ABCs 2017-23'!K35/'Monthly ABCs 2017-23'!K34)-1</f>
        <v>-1.5356792545365372E-2</v>
      </c>
      <c r="L35" s="3">
        <f>('Monthly ABCs 2017-23'!L35/'Monthly ABCs 2017-23'!L34)-1</f>
        <v>-9.9924908500714782E-4</v>
      </c>
      <c r="M35" s="44">
        <f t="shared" si="3"/>
        <v>-1.2153971493876011E-2</v>
      </c>
      <c r="N35" s="3">
        <f>('Monthly ABCs 2017-23'!N35/'Monthly ABCs 2017-23'!N34)-1</f>
        <v>-9.0796368525318805E-3</v>
      </c>
      <c r="O35" s="3">
        <f>('Monthly ABCs 2017-23'!O35/'Monthly ABCs 2017-23'!O34)-1</f>
        <v>-1.0540327087289914E-2</v>
      </c>
      <c r="P35" s="3">
        <f>('Monthly ABCs 2017-23'!P35/'Monthly ABCs 2017-23'!P34)-1</f>
        <v>-6.1861545947470287E-3</v>
      </c>
      <c r="Q35" s="3">
        <f>('Monthly ABCs 2017-23'!Q35/'Monthly ABCs 2017-23'!Q34)-1</f>
        <v>-2.0116371851068848E-2</v>
      </c>
      <c r="R35" s="3">
        <f>('Monthly ABCs 2017-23'!R35/'Monthly ABCs 2017-23'!R34)-1</f>
        <v>1.0010190259094554E-2</v>
      </c>
      <c r="S35" s="3">
        <f>('Monthly ABCs 2017-23'!S35/'Monthly ABCs 2017-23'!S34)-1</f>
        <v>-4.7582706910367367E-3</v>
      </c>
      <c r="T35" s="3">
        <f>('Monthly ABCs 2017-23'!T35/'Monthly ABCs 2017-23'!T34)-1</f>
        <v>1.8024784078107814E-3</v>
      </c>
      <c r="U35" s="3">
        <f>('Monthly ABCs 2017-23'!U35/'Monthly ABCs 2017-23'!U34)-1</f>
        <v>-1.4919553091568782E-2</v>
      </c>
      <c r="V35" s="3">
        <f>('Monthly ABCs 2017-23'!V35/'Monthly ABCs 2017-23'!V34)-1</f>
        <v>-4.9125024906043757E-3</v>
      </c>
      <c r="W35" s="46">
        <f t="shared" si="4"/>
        <v>-6.5222386657713587E-3</v>
      </c>
      <c r="Y35" s="42"/>
      <c r="Z35" s="56">
        <f t="shared" si="5"/>
        <v>-1.6966069700377878E-3</v>
      </c>
      <c r="AA35" s="42">
        <f t="shared" si="6"/>
        <v>-1.3780876341528995E-2</v>
      </c>
      <c r="AB35" s="42">
        <f t="shared" si="7"/>
        <v>1.6199704888172045E-2</v>
      </c>
      <c r="AC35" s="42">
        <f t="shared" si="8"/>
        <v>-1.0626085672486544E-2</v>
      </c>
      <c r="AD35" s="42">
        <f t="shared" si="9"/>
        <v>-3.2371639845956961E-3</v>
      </c>
      <c r="AE35" s="42">
        <f t="shared" si="10"/>
        <v>3.8760710089861556E-3</v>
      </c>
      <c r="AF35" s="42">
        <f t="shared" si="11"/>
        <v>1.0330351492754771E-2</v>
      </c>
      <c r="AG35" s="42">
        <f t="shared" si="12"/>
        <v>-1.6010753400683402E-3</v>
      </c>
      <c r="AH35" s="42">
        <f t="shared" si="13"/>
        <v>-7.4162204385751201E-3</v>
      </c>
      <c r="AI35" s="42">
        <f t="shared" si="14"/>
        <v>-3.2028210514893612E-3</v>
      </c>
      <c r="AJ35" s="42">
        <f t="shared" si="15"/>
        <v>1.1154722408868863E-2</v>
      </c>
      <c r="AK35" s="42">
        <f t="shared" si="1"/>
        <v>-2.5573981867605218E-3</v>
      </c>
      <c r="AL35" s="42">
        <f t="shared" si="16"/>
        <v>-4.0180884215185548E-3</v>
      </c>
      <c r="AM35" s="42">
        <f t="shared" si="17"/>
        <v>3.3608407102433003E-4</v>
      </c>
      <c r="AN35" s="42">
        <f t="shared" si="18"/>
        <v>-1.359413318529749E-2</v>
      </c>
      <c r="AO35" s="42">
        <f t="shared" si="19"/>
        <v>1.6532428924865911E-2</v>
      </c>
      <c r="AP35" s="42">
        <f t="shared" si="20"/>
        <v>1.763967974734622E-3</v>
      </c>
      <c r="AQ35" s="42">
        <f t="shared" si="21"/>
        <v>8.3247170735821392E-3</v>
      </c>
      <c r="AR35" s="42">
        <f t="shared" si="22"/>
        <v>-8.3973144257974246E-3</v>
      </c>
      <c r="AS35" s="57">
        <f t="shared" si="23"/>
        <v>1.609736175166983E-3</v>
      </c>
    </row>
    <row r="36" spans="1:45" x14ac:dyDescent="0.25">
      <c r="A36" s="22">
        <v>43770</v>
      </c>
      <c r="B36" s="3">
        <f>('Monthly ABCs 2017-23'!B36/'Monthly ABCs 2017-23'!B35)-1</f>
        <v>-5.5092006592736276E-3</v>
      </c>
      <c r="C36" s="3">
        <f>('Monthly ABCs 2017-23'!C36/'Monthly ABCs 2017-23'!C35)-1</f>
        <v>-2.6217891004333138E-3</v>
      </c>
      <c r="D36" s="3">
        <f>('Monthly ABCs 2017-23'!D36/'Monthly ABCs 2017-23'!D35)-1</f>
        <v>3.6106520570156064E-4</v>
      </c>
      <c r="E36" s="3">
        <f>('Monthly ABCs 2017-23'!E36/'Monthly ABCs 2017-23'!E35)-1</f>
        <v>-1.8501649196124847E-2</v>
      </c>
      <c r="F36" s="3">
        <f>('Monthly ABCs 2017-23'!F36/'Monthly ABCs 2017-23'!F35)-1</f>
        <v>-5.8244386690422534E-3</v>
      </c>
      <c r="G36" s="3">
        <f>('Monthly ABCs 2017-23'!G36/'Monthly ABCs 2017-23'!G35)-1</f>
        <v>3.740077593623603E-3</v>
      </c>
      <c r="H36" s="3">
        <f>('Monthly ABCs 2017-23'!H36/'Monthly ABCs 2017-23'!H35)-1</f>
        <v>-1.5758697016749812E-2</v>
      </c>
      <c r="I36" s="3">
        <f>('Monthly ABCs 2017-23'!I36/'Monthly ABCs 2017-23'!I35)-1</f>
        <v>-1.2230031293284815E-2</v>
      </c>
      <c r="J36" s="3">
        <f>('Monthly ABCs 2017-23'!J36/'Monthly ABCs 2017-23'!J35)-1</f>
        <v>-3.8628026578253483E-3</v>
      </c>
      <c r="K36" s="3">
        <f>('Monthly ABCs 2017-23'!K36/'Monthly ABCs 2017-23'!K35)-1</f>
        <v>4.3660305699966262E-3</v>
      </c>
      <c r="L36" s="3">
        <f>('Monthly ABCs 2017-23'!L36/'Monthly ABCs 2017-23'!L35)-1</f>
        <v>-3.3345565170042279E-2</v>
      </c>
      <c r="M36" s="44">
        <f t="shared" si="3"/>
        <v>-8.1079091266776822E-3</v>
      </c>
      <c r="N36" s="3">
        <f>('Monthly ABCs 2017-23'!N36/'Monthly ABCs 2017-23'!N35)-1</f>
        <v>-9.5406214732062233E-3</v>
      </c>
      <c r="O36" s="3">
        <f>('Monthly ABCs 2017-23'!O36/'Monthly ABCs 2017-23'!O35)-1</f>
        <v>6.9065335932836369E-3</v>
      </c>
      <c r="P36" s="3">
        <f>('Monthly ABCs 2017-23'!P36/'Monthly ABCs 2017-23'!P35)-1</f>
        <v>-3.4745842853612929E-3</v>
      </c>
      <c r="Q36" s="3">
        <f>('Monthly ABCs 2017-23'!Q36/'Monthly ABCs 2017-23'!Q35)-1</f>
        <v>-1.7711023982191154E-2</v>
      </c>
      <c r="R36" s="3">
        <f>('Monthly ABCs 2017-23'!R36/'Monthly ABCs 2017-23'!R35)-1</f>
        <v>4.5786618151755221E-4</v>
      </c>
      <c r="S36" s="3">
        <f>('Monthly ABCs 2017-23'!S36/'Monthly ABCs 2017-23'!S35)-1</f>
        <v>-7.5415128267062315E-3</v>
      </c>
      <c r="T36" s="3">
        <f>('Monthly ABCs 2017-23'!T36/'Monthly ABCs 2017-23'!T35)-1</f>
        <v>1.8429667391359761E-3</v>
      </c>
      <c r="U36" s="3">
        <f>('Monthly ABCs 2017-23'!U36/'Monthly ABCs 2017-23'!U35)-1</f>
        <v>-1.4893092152441945E-2</v>
      </c>
      <c r="V36" s="3">
        <f>('Monthly ABCs 2017-23'!V36/'Monthly ABCs 2017-23'!V35)-1</f>
        <v>-9.0794851966415902E-3</v>
      </c>
      <c r="W36" s="46">
        <f t="shared" si="4"/>
        <v>-5.8925503780679189E-3</v>
      </c>
      <c r="Y36" s="42"/>
      <c r="Z36" s="56">
        <f t="shared" si="5"/>
        <v>2.5987084674040546E-3</v>
      </c>
      <c r="AA36" s="42">
        <f t="shared" si="6"/>
        <v>5.4861200262443684E-3</v>
      </c>
      <c r="AB36" s="42">
        <f t="shared" si="7"/>
        <v>8.4689743323792428E-3</v>
      </c>
      <c r="AC36" s="42">
        <f t="shared" si="8"/>
        <v>-1.0393740069447165E-2</v>
      </c>
      <c r="AD36" s="42">
        <f t="shared" si="9"/>
        <v>2.2834704576354288E-3</v>
      </c>
      <c r="AE36" s="42">
        <f t="shared" si="10"/>
        <v>1.1847986720301285E-2</v>
      </c>
      <c r="AF36" s="42">
        <f t="shared" si="11"/>
        <v>-7.6507878900721298E-3</v>
      </c>
      <c r="AG36" s="42">
        <f t="shared" si="12"/>
        <v>-4.1221221666071332E-3</v>
      </c>
      <c r="AH36" s="42">
        <f t="shared" si="13"/>
        <v>4.2451064688523339E-3</v>
      </c>
      <c r="AI36" s="42">
        <f t="shared" si="14"/>
        <v>1.2473939696674308E-2</v>
      </c>
      <c r="AJ36" s="42">
        <f t="shared" si="15"/>
        <v>-2.5237656043364597E-2</v>
      </c>
      <c r="AK36" s="42">
        <f t="shared" si="1"/>
        <v>-3.6480710951383045E-3</v>
      </c>
      <c r="AL36" s="42">
        <f t="shared" si="16"/>
        <v>1.2799083971351556E-2</v>
      </c>
      <c r="AM36" s="42">
        <f t="shared" si="17"/>
        <v>2.4179660927066259E-3</v>
      </c>
      <c r="AN36" s="42">
        <f t="shared" si="18"/>
        <v>-1.1818473604123235E-2</v>
      </c>
      <c r="AO36" s="42">
        <f t="shared" si="19"/>
        <v>6.3504165595854711E-3</v>
      </c>
      <c r="AP36" s="42">
        <f t="shared" si="20"/>
        <v>-1.6489624486383126E-3</v>
      </c>
      <c r="AQ36" s="42">
        <f t="shared" si="21"/>
        <v>7.7355171172038949E-3</v>
      </c>
      <c r="AR36" s="42">
        <f t="shared" si="22"/>
        <v>-9.0005417743740258E-3</v>
      </c>
      <c r="AS36" s="57">
        <f t="shared" si="23"/>
        <v>-3.1869348185736713E-3</v>
      </c>
    </row>
    <row r="37" spans="1:45" x14ac:dyDescent="0.25">
      <c r="A37" s="30">
        <v>43800</v>
      </c>
      <c r="B37" s="42">
        <f>('Monthly ABCs 2017-23'!B37/'Monthly ABCs 2017-23'!B36)-1</f>
        <v>-9.671092471913445E-4</v>
      </c>
      <c r="C37" s="42">
        <f>('Monthly ABCs 2017-23'!C37/'Monthly ABCs 2017-23'!C36)-1</f>
        <v>6.9798141304615591E-3</v>
      </c>
      <c r="D37" s="42">
        <f>('Monthly ABCs 2017-23'!D37/'Monthly ABCs 2017-23'!D36)-1</f>
        <v>6.8528377713783506E-4</v>
      </c>
      <c r="E37" s="42">
        <f>('Monthly ABCs 2017-23'!E37/'Monthly ABCs 2017-23'!E36)-1</f>
        <v>-7.2555725392304815E-3</v>
      </c>
      <c r="F37" s="43">
        <f>('Monthly ABCs 2017-23'!F37/'Monthly ABCs 2017-23'!F36)-1</f>
        <v>1.3890106758445375E-2</v>
      </c>
      <c r="G37" s="42">
        <f>('Monthly ABCs 2017-23'!G37/'Monthly ABCs 2017-23'!G36)-1</f>
        <v>2.7978406492284114E-2</v>
      </c>
      <c r="H37" s="42">
        <f>('Monthly ABCs 2017-23'!H37/'Monthly ABCs 2017-23'!H36)-1</f>
        <v>-9.5361170784102889E-3</v>
      </c>
      <c r="I37" s="42">
        <f>('Monthly ABCs 2017-23'!I37/'Monthly ABCs 2017-23'!I36)-1</f>
        <v>-2.1106644645954686E-2</v>
      </c>
      <c r="J37" s="42">
        <f>('Monthly ABCs 2017-23'!J37/'Monthly ABCs 2017-23'!J36)-1</f>
        <v>-1.1211057580972517E-2</v>
      </c>
      <c r="K37" s="42">
        <f>('Monthly ABCs 2017-23'!K37/'Monthly ABCs 2017-23'!K36)-1</f>
        <v>3.3776820376124617E-2</v>
      </c>
      <c r="L37" s="42">
        <f>('Monthly ABCs 2017-23'!L37/'Monthly ABCs 2017-23'!L36)-1</f>
        <v>-5.4799049741618422E-3</v>
      </c>
      <c r="M37" s="46">
        <f>AVERAGE(B37:L37)</f>
        <v>2.5230932244120307E-3</v>
      </c>
      <c r="N37" s="42">
        <f>('Monthly ABCs 2017-23'!N37/'Monthly ABCs 2017-23'!N36)-1</f>
        <v>-6.4068370574243971E-3</v>
      </c>
      <c r="O37" s="42">
        <f>('Monthly ABCs 2017-23'!O37/'Monthly ABCs 2017-23'!O36)-1</f>
        <v>-1.2213610900973726E-2</v>
      </c>
      <c r="P37" s="43">
        <f>('Monthly ABCs 2017-23'!P37/'Monthly ABCs 2017-23'!P36)-1</f>
        <v>-6.9305415250864311E-3</v>
      </c>
      <c r="Q37" s="42">
        <f>('Monthly ABCs 2017-23'!Q37/'Monthly ABCs 2017-23'!Q36)-1</f>
        <v>-1.3780481240243336E-2</v>
      </c>
      <c r="R37" s="42">
        <f>('Monthly ABCs 2017-23'!R37/'Monthly ABCs 2017-23'!R36)-1</f>
        <v>5.5809809242233221E-3</v>
      </c>
      <c r="S37" s="42">
        <f>('Monthly ABCs 2017-23'!S37/'Monthly ABCs 2017-23'!S36)-1</f>
        <v>-1.4560218808913117E-2</v>
      </c>
      <c r="T37" s="42">
        <f>('Monthly ABCs 2017-23'!T37/'Monthly ABCs 2017-23'!T36)-1</f>
        <v>1.9243840536782075E-2</v>
      </c>
      <c r="U37" s="42">
        <f>('Monthly ABCs 2017-23'!U37/'Monthly ABCs 2017-23'!U36)-1</f>
        <v>-2.3946934710825651E-2</v>
      </c>
      <c r="V37" s="42">
        <f>('Monthly ABCs 2017-23'!V37/'Monthly ABCs 2017-23'!V36)-1</f>
        <v>-6.6472961391333962E-3</v>
      </c>
      <c r="W37" s="46">
        <f t="shared" si="4"/>
        <v>-6.6290109912882957E-3</v>
      </c>
      <c r="Y37" s="42"/>
      <c r="Z37" s="56">
        <f t="shared" si="5"/>
        <v>-3.4902024716033752E-3</v>
      </c>
      <c r="AA37" s="42">
        <f t="shared" si="6"/>
        <v>4.4567209060495279E-3</v>
      </c>
      <c r="AB37" s="42">
        <f t="shared" si="7"/>
        <v>-1.8378094472741957E-3</v>
      </c>
      <c r="AC37" s="42">
        <f t="shared" si="8"/>
        <v>-9.7786657636425127E-3</v>
      </c>
      <c r="AD37" s="42">
        <f t="shared" si="9"/>
        <v>1.1367013534033344E-2</v>
      </c>
      <c r="AE37" s="42">
        <f t="shared" si="10"/>
        <v>2.5455313267872082E-2</v>
      </c>
      <c r="AF37" s="42">
        <f t="shared" si="11"/>
        <v>-1.205921030282232E-2</v>
      </c>
      <c r="AG37" s="42">
        <f t="shared" si="12"/>
        <v>-2.3629737870366718E-2</v>
      </c>
      <c r="AH37" s="42">
        <f t="shared" si="13"/>
        <v>-1.3734150805384548E-2</v>
      </c>
      <c r="AI37" s="42">
        <f t="shared" si="14"/>
        <v>3.1253727151712589E-2</v>
      </c>
      <c r="AJ37" s="42">
        <f t="shared" si="15"/>
        <v>-8.0029981985738734E-3</v>
      </c>
      <c r="AK37" s="42">
        <f t="shared" si="1"/>
        <v>2.2217393386389853E-4</v>
      </c>
      <c r="AL37" s="42">
        <f t="shared" si="16"/>
        <v>-5.5845999096854303E-3</v>
      </c>
      <c r="AM37" s="42">
        <f t="shared" si="17"/>
        <v>-3.0153053379813541E-4</v>
      </c>
      <c r="AN37" s="42">
        <f t="shared" si="18"/>
        <v>-7.1514702489550407E-3</v>
      </c>
      <c r="AO37" s="42">
        <f t="shared" si="19"/>
        <v>1.2209991915511618E-2</v>
      </c>
      <c r="AP37" s="42">
        <f t="shared" si="20"/>
        <v>-7.9312078176248212E-3</v>
      </c>
      <c r="AQ37" s="42">
        <f t="shared" si="21"/>
        <v>2.5872851528070371E-2</v>
      </c>
      <c r="AR37" s="42">
        <f t="shared" si="22"/>
        <v>-1.7317923719537356E-2</v>
      </c>
      <c r="AS37" s="57">
        <f t="shared" si="23"/>
        <v>-1.8285147845100574E-5</v>
      </c>
    </row>
    <row r="38" spans="1:45" x14ac:dyDescent="0.25">
      <c r="A38" s="22">
        <v>43831</v>
      </c>
      <c r="B38" s="47">
        <f>('Monthly ABCs 2017-23'!B38/'Monthly ABCs 2017-23'!B37)-1</f>
        <v>2.8607100206275105E-2</v>
      </c>
      <c r="C38" s="47">
        <f>('Monthly ABCs 2017-23'!C38/'Monthly ABCs 2017-23'!C37)-1</f>
        <v>2.4591255702440806E-2</v>
      </c>
      <c r="D38" s="47">
        <f>('Monthly ABCs 2017-23'!D38/'Monthly ABCs 2017-23'!D37)-1</f>
        <v>2.9895597430329435E-3</v>
      </c>
      <c r="E38" s="47">
        <f>('Monthly ABCs 2017-23'!E38/'Monthly ABCs 2017-23'!E37)-1</f>
        <v>1.7723190351492946E-4</v>
      </c>
      <c r="F38" s="52">
        <f>('Monthly ABCs 2017-23'!F38/'Monthly ABCs 2017-23'!F37)-1</f>
        <v>-2.908068809880926E-3</v>
      </c>
      <c r="G38" s="51">
        <f t="shared" ref="G38:G49" si="24">M38+$AE$50</f>
        <v>-3.4182883778426498E-3</v>
      </c>
      <c r="H38" s="47">
        <f>('Monthly ABCs 2017-23'!H38/'Monthly ABCs 2017-23'!H37)-1</f>
        <v>3.3889229663921494E-3</v>
      </c>
      <c r="I38" s="47">
        <f>('Monthly ABCs 2017-23'!I38/'Monthly ABCs 2017-23'!I37)-1</f>
        <v>-1.9404151766923783E-2</v>
      </c>
      <c r="J38" s="47">
        <f>('Monthly ABCs 2017-23'!J38/'Monthly ABCs 2017-23'!J37)-1</f>
        <v>-2.6542983100661388E-3</v>
      </c>
      <c r="K38" s="47">
        <f>('Monthly ABCs 2017-23'!K38/'Monthly ABCs 2017-23'!K37)-1</f>
        <v>-8.0277636194645563E-3</v>
      </c>
      <c r="L38" s="47">
        <f>('Monthly ABCs 2017-23'!L38/'Monthly ABCs 2017-23'!L37)-1</f>
        <v>-2.7378115976826822E-2</v>
      </c>
      <c r="M38" s="48">
        <f>AVERAGE(B38:F38,H38:L38)</f>
        <v>-6.183279615062931E-5</v>
      </c>
      <c r="N38" s="47">
        <f>('Monthly ABCs 2017-23'!N38/'Monthly ABCs 2017-23'!N37)-1</f>
        <v>1.5445159065067049E-2</v>
      </c>
      <c r="O38" s="47">
        <f>('Monthly ABCs 2017-23'!O38/'Monthly ABCs 2017-23'!O37)-1</f>
        <v>1.3144095790767363E-2</v>
      </c>
      <c r="P38" s="52">
        <f>('Monthly ABCs 2017-23'!P38/'Monthly ABCs 2017-23'!P37)-1</f>
        <v>-5.7088956431138316E-3</v>
      </c>
      <c r="Q38" s="47">
        <f>('Monthly ABCs 2017-23'!Q38/'Monthly ABCs 2017-23'!Q37)-1</f>
        <v>2.2487855466404305E-3</v>
      </c>
      <c r="R38" s="51">
        <f t="shared" ref="R38:R49" si="25">W38+$AO$50</f>
        <v>-1.084310768930408E-2</v>
      </c>
      <c r="S38" s="47">
        <f>('Monthly ABCs 2017-23'!S38/'Monthly ABCs 2017-23'!S37)-1</f>
        <v>-9.2282240960926964E-3</v>
      </c>
      <c r="T38" s="47">
        <f>('Monthly ABCs 2017-23'!T38/'Monthly ABCs 2017-23'!T37)-1</f>
        <v>-4.424621747456392E-2</v>
      </c>
      <c r="U38" s="47">
        <f>('Monthly ABCs 2017-23'!U38/'Monthly ABCs 2017-23'!U37)-1</f>
        <v>-3.1360194748241366E-2</v>
      </c>
      <c r="V38" s="47">
        <f>('Monthly ABCs 2017-23'!V38/'Monthly ABCs 2017-23'!V37)-1</f>
        <v>-2.0096378443214546E-2</v>
      </c>
      <c r="W38" s="59">
        <f>AVERAGE(N38:Q38,S38:V38)</f>
        <v>-9.9752337503439398E-3</v>
      </c>
      <c r="Y38" s="42"/>
      <c r="Z38" s="56">
        <f t="shared" si="5"/>
        <v>2.8668933002425734E-2</v>
      </c>
      <c r="AA38" s="42">
        <f t="shared" ref="AA38:AA46" si="26">C38-$M38</f>
        <v>2.4653088498591436E-2</v>
      </c>
      <c r="AB38" s="42">
        <f t="shared" ref="AB38:AB46" si="27">D38-$M38</f>
        <v>3.0513925391835728E-3</v>
      </c>
      <c r="AC38" s="42">
        <f t="shared" ref="AC38:AC46" si="28">E38-$M38</f>
        <v>2.3906469966555877E-4</v>
      </c>
      <c r="AD38" s="42">
        <f t="shared" si="9"/>
        <v>-2.8462360137302967E-3</v>
      </c>
      <c r="AE38" s="42"/>
      <c r="AF38" s="42">
        <f t="shared" ref="AF38:AF46" si="29">H38-$M38</f>
        <v>3.4507557625427787E-3</v>
      </c>
      <c r="AG38" s="42">
        <f t="shared" ref="AG38:AG46" si="30">I38-$M38</f>
        <v>-1.9342318970773154E-2</v>
      </c>
      <c r="AH38" s="42">
        <f t="shared" ref="AH38:AH46" si="31">J38-$M38</f>
        <v>-2.5924655139155095E-3</v>
      </c>
      <c r="AI38" s="42">
        <f t="shared" ref="AI38:AI46" si="32">K38-$M38</f>
        <v>-7.965930823313927E-3</v>
      </c>
      <c r="AJ38" s="42">
        <f t="shared" ref="AJ38:AJ46" si="33">L38-$M38</f>
        <v>-2.7316283180676193E-2</v>
      </c>
      <c r="AK38" s="42">
        <f t="shared" si="1"/>
        <v>2.5420392815410989E-2</v>
      </c>
      <c r="AL38" s="42">
        <f t="shared" si="16"/>
        <v>2.3119329541111303E-2</v>
      </c>
      <c r="AM38" s="42">
        <f t="shared" si="17"/>
        <v>4.2663381072301082E-3</v>
      </c>
      <c r="AN38" s="42">
        <f t="shared" si="18"/>
        <v>1.222401929698437E-2</v>
      </c>
      <c r="AO38" s="42"/>
      <c r="AP38" s="42">
        <f t="shared" ref="AP38:AP46" si="34">S38-$W38</f>
        <v>7.4700965425124333E-4</v>
      </c>
      <c r="AQ38" s="42">
        <f t="shared" ref="AQ38:AQ46" si="35">T38-$W38</f>
        <v>-3.4270983724219981E-2</v>
      </c>
      <c r="AR38" s="42">
        <f t="shared" ref="AR38:AR46" si="36">U38-$W38</f>
        <v>-2.1384960997897426E-2</v>
      </c>
      <c r="AS38" s="57">
        <f t="shared" ref="AS38:AS46" si="37">V38-$W38</f>
        <v>-1.0121144692870607E-2</v>
      </c>
    </row>
    <row r="39" spans="1:45" x14ac:dyDescent="0.25">
      <c r="A39" s="22">
        <v>43862</v>
      </c>
      <c r="B39" s="42">
        <f>('Monthly ABCs 2017-23'!B39/'Monthly ABCs 2017-23'!B38)-1</f>
        <v>-3.5213339794056497E-2</v>
      </c>
      <c r="C39" s="42">
        <f>('Monthly ABCs 2017-23'!C39/'Monthly ABCs 2017-23'!C38)-1</f>
        <v>-2.9982698177706713E-2</v>
      </c>
      <c r="D39" s="42">
        <f>('Monthly ABCs 2017-23'!D39/'Monthly ABCs 2017-23'!D38)-1</f>
        <v>-4.8516159785774171E-3</v>
      </c>
      <c r="E39" s="42">
        <f>('Monthly ABCs 2017-23'!E39/'Monthly ABCs 2017-23'!E38)-1</f>
        <v>-2.1113439328764527E-2</v>
      </c>
      <c r="F39" s="52">
        <f>('Monthly ABCs 2017-23'!F39/'Monthly ABCs 2017-23'!F38)-1</f>
        <v>-2.4310910771449201E-2</v>
      </c>
      <c r="G39" s="49">
        <f t="shared" si="24"/>
        <v>-2.4526017833118301E-2</v>
      </c>
      <c r="H39" s="42">
        <f>('Monthly ABCs 2017-23'!H39/'Monthly ABCs 2017-23'!H38)-1</f>
        <v>-2.1615852525846191E-2</v>
      </c>
      <c r="I39" s="42">
        <f>('Monthly ABCs 2017-23'!I39/'Monthly ABCs 2017-23'!I38)-1</f>
        <v>-8.7614568041062268E-3</v>
      </c>
      <c r="J39" s="42">
        <f>('Monthly ABCs 2017-23'!J39/'Monthly ABCs 2017-23'!J38)-1</f>
        <v>-5.7555414352938872E-3</v>
      </c>
      <c r="K39" s="42">
        <f>('Monthly ABCs 2017-23'!K39/'Monthly ABCs 2017-23'!K38)-1</f>
        <v>-4.1272168111167407E-2</v>
      </c>
      <c r="L39" s="42">
        <f>('Monthly ABCs 2017-23'!L39/'Monthly ABCs 2017-23'!L38)-1</f>
        <v>-1.8818599587294704E-2</v>
      </c>
      <c r="M39" s="46">
        <f t="shared" ref="M39:M40" si="38">AVERAGE(B39:F39,H39:L39)</f>
        <v>-2.1169562251426279E-2</v>
      </c>
      <c r="N39" s="42">
        <f>('Monthly ABCs 2017-23'!N39/'Monthly ABCs 2017-23'!N38)-1</f>
        <v>-1.8910125091993524E-2</v>
      </c>
      <c r="O39" s="42">
        <f>('Monthly ABCs 2017-23'!O39/'Monthly ABCs 2017-23'!O38)-1</f>
        <v>-5.1280036151443165E-3</v>
      </c>
      <c r="P39" s="52">
        <f>('Monthly ABCs 2017-23'!P39/'Monthly ABCs 2017-23'!P38)-1</f>
        <v>-1.7890027716289336E-2</v>
      </c>
      <c r="Q39" s="42">
        <f>('Monthly ABCs 2017-23'!Q39/'Monthly ABCs 2017-23'!Q38)-1</f>
        <v>-2.8926272451013535E-2</v>
      </c>
      <c r="R39" s="49">
        <f t="shared" si="25"/>
        <v>-1.9631071099047454E-2</v>
      </c>
      <c r="S39" s="42">
        <f>('Monthly ABCs 2017-23'!S39/'Monthly ABCs 2017-23'!S38)-1</f>
        <v>-2.8108715521914407E-2</v>
      </c>
      <c r="T39" s="42">
        <f>('Monthly ABCs 2017-23'!T39/'Monthly ABCs 2017-23'!T38)-1</f>
        <v>-7.656016950779998E-3</v>
      </c>
      <c r="U39" s="42">
        <f>('Monthly ABCs 2017-23'!U39/'Monthly ABCs 2017-23'!U38)-1</f>
        <v>-2.6141858388000871E-2</v>
      </c>
      <c r="V39" s="42">
        <f>('Monthly ABCs 2017-23'!V39/'Monthly ABCs 2017-23'!V38)-1</f>
        <v>-1.7344557545562522E-2</v>
      </c>
      <c r="W39" s="46">
        <f t="shared" ref="W39:W40" si="39">AVERAGE(N39:Q39,S39:V39)</f>
        <v>-1.8763197160087314E-2</v>
      </c>
      <c r="Y39" s="42"/>
      <c r="Z39" s="56">
        <f t="shared" si="5"/>
        <v>-1.4043777542630219E-2</v>
      </c>
      <c r="AA39" s="42">
        <f t="shared" si="26"/>
        <v>-8.813135926280434E-3</v>
      </c>
      <c r="AB39" s="42">
        <f t="shared" si="27"/>
        <v>1.6317946272848861E-2</v>
      </c>
      <c r="AC39" s="42">
        <f t="shared" si="28"/>
        <v>5.6122922661751284E-5</v>
      </c>
      <c r="AD39" s="42">
        <f t="shared" si="9"/>
        <v>-3.1413485200229227E-3</v>
      </c>
      <c r="AE39" s="42"/>
      <c r="AF39" s="42">
        <f t="shared" si="29"/>
        <v>-4.4629027441991237E-4</v>
      </c>
      <c r="AG39" s="42">
        <f t="shared" si="30"/>
        <v>1.2408105447320052E-2</v>
      </c>
      <c r="AH39" s="42">
        <f t="shared" si="31"/>
        <v>1.5414020816132391E-2</v>
      </c>
      <c r="AI39" s="42">
        <f t="shared" si="32"/>
        <v>-2.0102605859741128E-2</v>
      </c>
      <c r="AJ39" s="42">
        <f t="shared" si="33"/>
        <v>2.3509626641315742E-3</v>
      </c>
      <c r="AK39" s="42">
        <f t="shared" ref="AK39:AK40" si="40">N39-W39</f>
        <v>-1.4692793190621001E-4</v>
      </c>
      <c r="AL39" s="42">
        <f t="shared" si="16"/>
        <v>1.3635193544942997E-2</v>
      </c>
      <c r="AM39" s="42">
        <f t="shared" si="17"/>
        <v>8.7316944379797756E-4</v>
      </c>
      <c r="AN39" s="42">
        <f t="shared" si="18"/>
        <v>-1.0163075290926221E-2</v>
      </c>
      <c r="AO39" s="42"/>
      <c r="AP39" s="42">
        <f t="shared" si="34"/>
        <v>-9.3455183618270932E-3</v>
      </c>
      <c r="AQ39" s="42">
        <f t="shared" si="35"/>
        <v>1.1107180209307316E-2</v>
      </c>
      <c r="AR39" s="42">
        <f t="shared" si="36"/>
        <v>-7.3786612279135577E-3</v>
      </c>
      <c r="AS39" s="57">
        <f t="shared" si="37"/>
        <v>1.4186396145247915E-3</v>
      </c>
    </row>
    <row r="40" spans="1:45" x14ac:dyDescent="0.25">
      <c r="A40" s="22">
        <v>43891</v>
      </c>
      <c r="B40" s="42">
        <f>('Monthly ABCs 2017-23'!B40/'Monthly ABCs 2017-23'!B39)-1</f>
        <v>3.5803231407389724E-3</v>
      </c>
      <c r="C40" s="42">
        <f>('Monthly ABCs 2017-23'!C40/'Monthly ABCs 2017-23'!C39)-1</f>
        <v>-1.125037912719673E-3</v>
      </c>
      <c r="D40" s="42">
        <f>('Monthly ABCs 2017-23'!D40/'Monthly ABCs 2017-23'!D39)-1</f>
        <v>-6.5793236753089235E-2</v>
      </c>
      <c r="E40" s="42">
        <f>('Monthly ABCs 2017-23'!E40/'Monthly ABCs 2017-23'!E39)-1</f>
        <v>1.529640172514446E-3</v>
      </c>
      <c r="F40" s="52">
        <f>('Monthly ABCs 2017-23'!F40/'Monthly ABCs 2017-23'!F39)-1</f>
        <v>1.6446271807978752E-2</v>
      </c>
      <c r="G40" s="49">
        <f t="shared" si="24"/>
        <v>-1.0670220946361875E-2</v>
      </c>
      <c r="H40" s="42">
        <f>('Monthly ABCs 2017-23'!H40/'Monthly ABCs 2017-23'!H39)-1</f>
        <v>-9.8729973522415637E-4</v>
      </c>
      <c r="I40" s="42">
        <f>('Monthly ABCs 2017-23'!I40/'Monthly ABCs 2017-23'!I39)-1</f>
        <v>5.9859974964338036E-3</v>
      </c>
      <c r="J40" s="42">
        <f>('Monthly ABCs 2017-23'!J40/'Monthly ABCs 2017-23'!J39)-1</f>
        <v>-1.3522775688642463E-3</v>
      </c>
      <c r="K40" s="42">
        <f>('Monthly ABCs 2017-23'!K40/'Monthly ABCs 2017-23'!K39)-1</f>
        <v>2.4290859795553343E-2</v>
      </c>
      <c r="L40" s="42">
        <f>('Monthly ABCs 2017-23'!L40/'Monthly ABCs 2017-23'!L39)-1</f>
        <v>-5.5712894090020559E-2</v>
      </c>
      <c r="M40" s="46">
        <f t="shared" si="38"/>
        <v>-7.3137653646698549E-3</v>
      </c>
      <c r="N40" s="42">
        <f>('Monthly ABCs 2017-23'!N40/'Monthly ABCs 2017-23'!N39)-1</f>
        <v>-8.5165063546164266E-3</v>
      </c>
      <c r="O40" s="42">
        <f>('Monthly ABCs 2017-23'!O40/'Monthly ABCs 2017-23'!O39)-1</f>
        <v>-9.531392269282124E-3</v>
      </c>
      <c r="P40" s="52">
        <f>('Monthly ABCs 2017-23'!P40/'Monthly ABCs 2017-23'!P39)-1</f>
        <v>2.2183920564044612E-2</v>
      </c>
      <c r="Q40" s="42">
        <f>('Monthly ABCs 2017-23'!Q40/'Monthly ABCs 2017-23'!Q39)-1</f>
        <v>-6.2980026414597434E-3</v>
      </c>
      <c r="R40" s="50">
        <f t="shared" si="25"/>
        <v>5.3822314479687423E-3</v>
      </c>
      <c r="S40" s="42">
        <f>('Monthly ABCs 2017-23'!S40/'Monthly ABCs 2017-23'!S39)-1</f>
        <v>2.641789039567799E-2</v>
      </c>
      <c r="T40" s="42">
        <f>('Monthly ABCs 2017-23'!T40/'Monthly ABCs 2017-23'!T39)-1</f>
        <v>7.4377019887628126E-3</v>
      </c>
      <c r="U40" s="42">
        <f>('Monthly ABCs 2017-23'!U40/'Monthly ABCs 2017-23'!U39)-1</f>
        <v>3.53824453988274E-2</v>
      </c>
      <c r="V40" s="42">
        <f>('Monthly ABCs 2017-23'!V40/'Monthly ABCs 2017-23'!V39)-1</f>
        <v>-1.7075213986523452E-2</v>
      </c>
      <c r="W40" s="46">
        <f t="shared" si="39"/>
        <v>6.2501053869288836E-3</v>
      </c>
      <c r="Y40" s="42"/>
      <c r="Z40" s="56">
        <f>B40-$M40</f>
        <v>1.0894088505408827E-2</v>
      </c>
      <c r="AA40" s="42">
        <f t="shared" si="26"/>
        <v>6.1887274519501819E-3</v>
      </c>
      <c r="AB40" s="42">
        <f t="shared" si="27"/>
        <v>-5.8479471388419378E-2</v>
      </c>
      <c r="AC40" s="42">
        <f t="shared" si="28"/>
        <v>8.8434055371843009E-3</v>
      </c>
      <c r="AD40" s="42">
        <f t="shared" si="9"/>
        <v>2.3760037172648608E-2</v>
      </c>
      <c r="AE40" s="42"/>
      <c r="AF40" s="42">
        <f t="shared" si="29"/>
        <v>6.3264656294456986E-3</v>
      </c>
      <c r="AG40" s="42">
        <f t="shared" si="30"/>
        <v>1.3299762861103659E-2</v>
      </c>
      <c r="AH40" s="42">
        <f t="shared" si="31"/>
        <v>5.9614877958056086E-3</v>
      </c>
      <c r="AI40" s="42">
        <f t="shared" si="32"/>
        <v>3.16046251602232E-2</v>
      </c>
      <c r="AJ40" s="42">
        <f t="shared" si="33"/>
        <v>-4.8399128725350703E-2</v>
      </c>
      <c r="AK40" s="42">
        <f t="shared" si="40"/>
        <v>-1.476661174154531E-2</v>
      </c>
      <c r="AL40" s="42">
        <f t="shared" si="16"/>
        <v>-1.5781497656211008E-2</v>
      </c>
      <c r="AM40" s="42">
        <f t="shared" si="17"/>
        <v>1.5933815177115729E-2</v>
      </c>
      <c r="AN40" s="42">
        <f t="shared" si="18"/>
        <v>-1.2548108028388627E-2</v>
      </c>
      <c r="AO40" s="42"/>
      <c r="AP40" s="42">
        <f t="shared" si="34"/>
        <v>2.0167785008749106E-2</v>
      </c>
      <c r="AQ40" s="42">
        <f t="shared" si="35"/>
        <v>1.187596601833929E-3</v>
      </c>
      <c r="AR40" s="42">
        <f t="shared" si="36"/>
        <v>2.9132340011898517E-2</v>
      </c>
      <c r="AS40" s="57">
        <f t="shared" si="37"/>
        <v>-2.3325319373452336E-2</v>
      </c>
    </row>
    <row r="41" spans="1:45" x14ac:dyDescent="0.25">
      <c r="A41" s="22">
        <v>43922</v>
      </c>
      <c r="B41" s="69">
        <f t="shared" ref="B41:B49" si="41">M41+$Z$50</f>
        <v>-0.24289486986313288</v>
      </c>
      <c r="C41" s="42">
        <f>('Monthly ABCs 2017-23'!C41/'Monthly ABCs 2017-23'!C40)-1</f>
        <v>-0.16588019503790241</v>
      </c>
      <c r="D41" s="42">
        <f>('Monthly ABCs 2017-23'!D41/'Monthly ABCs 2017-23'!D40)-1</f>
        <v>-0.69930395796150391</v>
      </c>
      <c r="E41" s="42">
        <f>('Monthly ABCs 2017-23'!E41/'Monthly ABCs 2017-23'!E40)-1</f>
        <v>-0.1796796276631798</v>
      </c>
      <c r="F41" s="69">
        <f t="shared" ref="F41:F49" si="42">M41+$AD$50</f>
        <v>-0.24011270447432087</v>
      </c>
      <c r="G41" s="69">
        <f t="shared" si="24"/>
        <v>-0.24571610569496519</v>
      </c>
      <c r="H41" s="42">
        <f>('Monthly ABCs 2017-23'!H41/'Monthly ABCs 2017-23'!H40)-1</f>
        <v>-0.19012208311880385</v>
      </c>
      <c r="I41" s="42">
        <f>('Monthly ABCs 2017-23'!I41/'Monthly ABCs 2017-23'!I40)-1</f>
        <v>-0.20682720028359247</v>
      </c>
      <c r="J41" s="42">
        <f>('Monthly ABCs 2017-23'!J41/'Monthly ABCs 2017-23'!J40)-1</f>
        <v>-0.37602949360044524</v>
      </c>
      <c r="K41" s="42">
        <f>('Monthly ABCs 2017-23'!K41/'Monthly ABCs 2017-23'!K40)-1</f>
        <v>-0.18434761197590044</v>
      </c>
      <c r="L41" s="42">
        <f>('Monthly ABCs 2017-23'!L41/'Monthly ABCs 2017-23'!L40)-1</f>
        <v>-0.39363133911308779</v>
      </c>
      <c r="M41" s="60">
        <f>AVERAGE(C41,E41,H41:L41)</f>
        <v>-0.24235965011327318</v>
      </c>
      <c r="N41" s="69">
        <f t="shared" ref="N41:N49" si="43">W41+$AK$50</f>
        <v>-0.13456237609862337</v>
      </c>
      <c r="O41" s="42">
        <f>('Monthly ABCs 2017-23'!O41/'Monthly ABCs 2017-23'!O40)-1</f>
        <v>-0.12191131623630258</v>
      </c>
      <c r="P41" s="69">
        <f t="shared" ref="P41:P49" si="44">W41+$AM$50</f>
        <v>-0.13183092774412897</v>
      </c>
      <c r="Q41" s="42">
        <f>('Monthly ABCs 2017-23'!Q41/'Monthly ABCs 2017-23'!Q40)-1</f>
        <v>-0.14286560846560847</v>
      </c>
      <c r="R41" s="69">
        <f t="shared" si="25"/>
        <v>-0.13684265213685179</v>
      </c>
      <c r="S41" s="42">
        <f>('Monthly ABCs 2017-23'!S41/'Monthly ABCs 2017-23'!S40)-1</f>
        <v>-0.13566266589454146</v>
      </c>
      <c r="T41" s="42">
        <f>('Monthly ABCs 2017-23'!T41/'Monthly ABCs 2017-23'!T40)-1</f>
        <v>-0.17134094023332946</v>
      </c>
      <c r="U41" s="42">
        <f>('Monthly ABCs 2017-23'!U41/'Monthly ABCs 2017-23'!U40)-1</f>
        <v>-0.11878188093710862</v>
      </c>
      <c r="V41" s="42">
        <f>('Monthly ABCs 2017-23'!V41/'Monthly ABCs 2017-23'!V40)-1</f>
        <v>-0.12528625742045929</v>
      </c>
      <c r="W41" s="46">
        <f>AVERAGE(O41,Q41,S41:V41)</f>
        <v>-0.13597477819789164</v>
      </c>
      <c r="Y41" s="42"/>
      <c r="Z41" s="56"/>
      <c r="AA41" s="42">
        <f t="shared" si="26"/>
        <v>7.6479455075370767E-2</v>
      </c>
      <c r="AB41" s="42">
        <f t="shared" si="27"/>
        <v>-0.4569443078482307</v>
      </c>
      <c r="AC41" s="42">
        <f t="shared" si="28"/>
        <v>6.2680022450093381E-2</v>
      </c>
      <c r="AD41" s="42"/>
      <c r="AE41" s="42"/>
      <c r="AF41" s="42">
        <f t="shared" si="29"/>
        <v>5.2237566994469325E-2</v>
      </c>
      <c r="AG41" s="42">
        <f t="shared" si="30"/>
        <v>3.5532449829680707E-2</v>
      </c>
      <c r="AH41" s="42">
        <f t="shared" si="31"/>
        <v>-0.13366984348717206</v>
      </c>
      <c r="AI41" s="42">
        <f t="shared" si="32"/>
        <v>5.801203813737274E-2</v>
      </c>
      <c r="AJ41" s="42">
        <f t="shared" si="33"/>
        <v>-0.15127168899981461</v>
      </c>
      <c r="AK41" s="42"/>
      <c r="AL41" s="42">
        <f t="shared" si="16"/>
        <v>1.4063461961589058E-2</v>
      </c>
      <c r="AM41" s="42"/>
      <c r="AN41" s="42">
        <f t="shared" si="18"/>
        <v>-6.8908302677168354E-3</v>
      </c>
      <c r="AO41" s="42"/>
      <c r="AP41" s="42">
        <f t="shared" si="34"/>
        <v>3.1211230335018159E-4</v>
      </c>
      <c r="AQ41" s="42">
        <f t="shared" si="35"/>
        <v>-3.5366162035437826E-2</v>
      </c>
      <c r="AR41" s="42">
        <f t="shared" si="36"/>
        <v>1.7192897260783019E-2</v>
      </c>
      <c r="AS41" s="57">
        <f t="shared" si="37"/>
        <v>1.0688520777432348E-2</v>
      </c>
    </row>
    <row r="42" spans="1:45" x14ac:dyDescent="0.25">
      <c r="A42" s="22">
        <v>43952</v>
      </c>
      <c r="B42" s="49">
        <f t="shared" si="41"/>
        <v>-1.79130328934567E-2</v>
      </c>
      <c r="C42" s="42">
        <f>('Monthly ABCs 2017-23'!C42/'Monthly ABCs 2017-23'!C41)-1</f>
        <v>3.6884339473492123E-2</v>
      </c>
      <c r="D42" s="42">
        <f>('Monthly ABCs 2017-23'!D42/'Monthly ABCs 2017-23'!D41)-1</f>
        <v>-0.20363502320787785</v>
      </c>
      <c r="E42" s="42">
        <f>('Monthly ABCs 2017-23'!E42/'Monthly ABCs 2017-23'!E41)-1</f>
        <v>2.4292033204620367E-2</v>
      </c>
      <c r="F42" s="49">
        <f t="shared" si="42"/>
        <v>-1.5130867504644676E-2</v>
      </c>
      <c r="G42" s="49">
        <f t="shared" si="24"/>
        <v>-2.073426872528901E-2</v>
      </c>
      <c r="H42" s="42">
        <f>('Monthly ABCs 2017-23'!H42/'Monthly ABCs 2017-23'!H41)-1</f>
        <v>2.9909588561822353E-2</v>
      </c>
      <c r="I42" s="42">
        <f>('Monthly ABCs 2017-23'!I42/'Monthly ABCs 2017-23'!I41)-1</f>
        <v>2.0303272146847462E-2</v>
      </c>
      <c r="J42" s="42">
        <f>('Monthly ABCs 2017-23'!J42/'Monthly ABCs 2017-23'!J41)-1</f>
        <v>1.9932665938329208E-2</v>
      </c>
      <c r="K42" s="42">
        <f>('Monthly ABCs 2017-23'!K42/'Monthly ABCs 2017-23'!K41)-1</f>
        <v>4.2781808062035909E-2</v>
      </c>
      <c r="L42" s="42">
        <f>('Monthly ABCs 2017-23'!L42/'Monthly ABCs 2017-23'!L41)-1</f>
        <v>-0.10949118932804547</v>
      </c>
      <c r="M42" s="46">
        <f t="shared" ref="M42:M56" si="45">AVERAGE(C42:E42,H42:L42)</f>
        <v>-1.7377813143596987E-2</v>
      </c>
      <c r="N42" s="49">
        <f t="shared" si="43"/>
        <v>5.1256690233069759E-2</v>
      </c>
      <c r="O42" s="42">
        <f>('Monthly ABCs 2017-23'!O42/'Monthly ABCs 2017-23'!O41)-1</f>
        <v>4.9864773293591957E-2</v>
      </c>
      <c r="P42" s="49">
        <f t="shared" si="44"/>
        <v>5.3988138587564169E-2</v>
      </c>
      <c r="Q42" s="42">
        <f>('Monthly ABCs 2017-23'!Q42/'Monthly ABCs 2017-23'!Q41)-1</f>
        <v>4.5014436356572984E-2</v>
      </c>
      <c r="R42" s="49">
        <f t="shared" si="25"/>
        <v>4.897641419484134E-2</v>
      </c>
      <c r="S42" s="42">
        <f>('Monthly ABCs 2017-23'!S42/'Monthly ABCs 2017-23'!S41)-1</f>
        <v>3.2384186494734291E-2</v>
      </c>
      <c r="T42" s="42">
        <f>('Monthly ABCs 2017-23'!T42/'Monthly ABCs 2017-23'!T41)-1</f>
        <v>9.8883437004984032E-2</v>
      </c>
      <c r="U42" s="42">
        <f>('Monthly ABCs 2017-23'!U42/'Monthly ABCs 2017-23'!U41)-1</f>
        <v>2.1531913123652435E-2</v>
      </c>
      <c r="V42" s="42">
        <f>('Monthly ABCs 2017-23'!V42/'Monthly ABCs 2017-23'!V41)-1</f>
        <v>5.1386982529273206E-2</v>
      </c>
      <c r="W42" s="46">
        <f t="shared" ref="W42:W57" si="46">AVERAGE(O42,Q42,S42:V42)</f>
        <v>4.9844288133801484E-2</v>
      </c>
      <c r="Y42" s="42"/>
      <c r="Z42" s="56"/>
      <c r="AA42" s="42">
        <f t="shared" si="26"/>
        <v>5.426215261708911E-2</v>
      </c>
      <c r="AB42" s="42">
        <f t="shared" si="27"/>
        <v>-0.18625721006428086</v>
      </c>
      <c r="AC42" s="42">
        <f t="shared" si="28"/>
        <v>4.1669846348217354E-2</v>
      </c>
      <c r="AD42" s="42"/>
      <c r="AE42" s="42"/>
      <c r="AF42" s="42">
        <f t="shared" si="29"/>
        <v>4.7287401705419341E-2</v>
      </c>
      <c r="AG42" s="42">
        <f t="shared" si="30"/>
        <v>3.7681085290444449E-2</v>
      </c>
      <c r="AH42" s="42">
        <f t="shared" si="31"/>
        <v>3.7310479081926196E-2</v>
      </c>
      <c r="AI42" s="42">
        <f t="shared" si="32"/>
        <v>6.0159621205632896E-2</v>
      </c>
      <c r="AJ42" s="42">
        <f t="shared" si="33"/>
        <v>-9.2113376184448481E-2</v>
      </c>
      <c r="AK42" s="42"/>
      <c r="AL42" s="42">
        <f t="shared" si="16"/>
        <v>2.0485159790473162E-5</v>
      </c>
      <c r="AM42" s="42"/>
      <c r="AN42" s="42">
        <f t="shared" si="18"/>
        <v>-4.8298517772284999E-3</v>
      </c>
      <c r="AO42" s="42"/>
      <c r="AP42" s="42">
        <f t="shared" si="34"/>
        <v>-1.7460101639067194E-2</v>
      </c>
      <c r="AQ42" s="42">
        <f t="shared" si="35"/>
        <v>4.9039148871182547E-2</v>
      </c>
      <c r="AR42" s="42">
        <f t="shared" si="36"/>
        <v>-2.8312375010149049E-2</v>
      </c>
      <c r="AS42" s="57">
        <f t="shared" si="37"/>
        <v>1.542694395471722E-3</v>
      </c>
    </row>
    <row r="43" spans="1:45" x14ac:dyDescent="0.25">
      <c r="A43" s="22">
        <v>43983</v>
      </c>
      <c r="B43" s="49">
        <f t="shared" si="41"/>
        <v>1.599685410014947E-2</v>
      </c>
      <c r="C43" s="42">
        <f>('Monthly ABCs 2017-23'!C43/'Monthly ABCs 2017-23'!C42)-1</f>
        <v>2.055446013414497E-2</v>
      </c>
      <c r="D43" s="42">
        <f>('Monthly ABCs 2017-23'!D43/'Monthly ABCs 2017-23'!D42)-1</f>
        <v>-1.3640657472133055E-2</v>
      </c>
      <c r="E43" s="42">
        <f>('Monthly ABCs 2017-23'!E43/'Monthly ABCs 2017-23'!E42)-1</f>
        <v>3.0908680243720177E-2</v>
      </c>
      <c r="F43" s="49">
        <f t="shared" si="42"/>
        <v>1.8779019488961494E-2</v>
      </c>
      <c r="G43" s="49">
        <f t="shared" si="24"/>
        <v>1.3175618268317162E-2</v>
      </c>
      <c r="H43" s="42">
        <f>('Monthly ABCs 2017-23'!H43/'Monthly ABCs 2017-23'!H42)-1</f>
        <v>2.2789508788937152E-2</v>
      </c>
      <c r="I43" s="42">
        <f>('Monthly ABCs 2017-23'!I43/'Monthly ABCs 2017-23'!I42)-1</f>
        <v>5.3109369901710668E-2</v>
      </c>
      <c r="J43" s="42">
        <f>('Monthly ABCs 2017-23'!J43/'Monthly ABCs 2017-23'!J42)-1</f>
        <v>2.1270084162203551E-2</v>
      </c>
      <c r="K43" s="42">
        <f>('Monthly ABCs 2017-23'!K43/'Monthly ABCs 2017-23'!K42)-1</f>
        <v>6.7669036892290535E-3</v>
      </c>
      <c r="L43" s="42">
        <f>('Monthly ABCs 2017-23'!L43/'Monthly ABCs 2017-23'!L42)-1</f>
        <v>-9.5017586477390559E-3</v>
      </c>
      <c r="M43" s="46">
        <f t="shared" si="45"/>
        <v>1.6532073850009182E-2</v>
      </c>
      <c r="N43" s="49">
        <f t="shared" si="43"/>
        <v>1.5093419631461174E-2</v>
      </c>
      <c r="O43" s="42">
        <f>('Monthly ABCs 2017-23'!O43/'Monthly ABCs 2017-23'!O42)-1</f>
        <v>2.7964624738322508E-2</v>
      </c>
      <c r="P43" s="49">
        <f t="shared" si="44"/>
        <v>1.7824867985955582E-2</v>
      </c>
      <c r="Q43" s="42">
        <f>('Monthly ABCs 2017-23'!Q43/'Monthly ABCs 2017-23'!Q42)-1</f>
        <v>1.7257891752252563E-2</v>
      </c>
      <c r="R43" s="49">
        <f t="shared" si="25"/>
        <v>1.2813143593232759E-2</v>
      </c>
      <c r="S43" s="42">
        <f>('Monthly ABCs 2017-23'!S43/'Monthly ABCs 2017-23'!S42)-1</f>
        <v>-1.0476859342495981E-2</v>
      </c>
      <c r="T43" s="42">
        <f>('Monthly ABCs 2017-23'!T43/'Monthly ABCs 2017-23'!T42)-1</f>
        <v>1.1961015948021236E-2</v>
      </c>
      <c r="U43" s="42">
        <f>('Monthly ABCs 2017-23'!U43/'Monthly ABCs 2017-23'!U42)-1</f>
        <v>6.6505154149447687E-3</v>
      </c>
      <c r="V43" s="42">
        <f>('Monthly ABCs 2017-23'!V43/'Monthly ABCs 2017-23'!V42)-1</f>
        <v>2.8728916682112304E-2</v>
      </c>
      <c r="W43" s="46">
        <f t="shared" si="46"/>
        <v>1.3681017532192899E-2</v>
      </c>
      <c r="Y43" s="42"/>
      <c r="Z43" s="56"/>
      <c r="AA43" s="42">
        <f t="shared" si="26"/>
        <v>4.0223862841357871E-3</v>
      </c>
      <c r="AB43" s="42">
        <f t="shared" si="27"/>
        <v>-3.0172731322142238E-2</v>
      </c>
      <c r="AC43" s="42">
        <f t="shared" si="28"/>
        <v>1.4376606393710994E-2</v>
      </c>
      <c r="AD43" s="42"/>
      <c r="AE43" s="42"/>
      <c r="AF43" s="42">
        <f t="shared" si="29"/>
        <v>6.2574349389279693E-3</v>
      </c>
      <c r="AG43" s="42">
        <f t="shared" si="30"/>
        <v>3.6577296051701486E-2</v>
      </c>
      <c r="AH43" s="42">
        <f t="shared" si="31"/>
        <v>4.7380103121943684E-3</v>
      </c>
      <c r="AI43" s="42">
        <f t="shared" si="32"/>
        <v>-9.7651701607801289E-3</v>
      </c>
      <c r="AJ43" s="42">
        <f t="shared" si="33"/>
        <v>-2.6033832497748238E-2</v>
      </c>
      <c r="AK43" s="42"/>
      <c r="AL43" s="42">
        <f t="shared" si="16"/>
        <v>1.4283607206129608E-2</v>
      </c>
      <c r="AM43" s="42"/>
      <c r="AN43" s="42">
        <f t="shared" si="18"/>
        <v>3.5768742200596639E-3</v>
      </c>
      <c r="AO43" s="42"/>
      <c r="AP43" s="42">
        <f t="shared" si="34"/>
        <v>-2.4157876874688879E-2</v>
      </c>
      <c r="AQ43" s="42">
        <f t="shared" si="35"/>
        <v>-1.7200015841716629E-3</v>
      </c>
      <c r="AR43" s="42">
        <f t="shared" si="36"/>
        <v>-7.0305021172481306E-3</v>
      </c>
      <c r="AS43" s="57">
        <f t="shared" si="37"/>
        <v>1.5047899149919405E-2</v>
      </c>
    </row>
    <row r="44" spans="1:45" x14ac:dyDescent="0.25">
      <c r="A44" s="22">
        <v>44013</v>
      </c>
      <c r="B44" s="49">
        <f t="shared" si="41"/>
        <v>4.4123840181876699E-2</v>
      </c>
      <c r="C44" s="42">
        <f>('Monthly ABCs 2017-23'!C44/'Monthly ABCs 2017-23'!C43)-1</f>
        <v>-5.8601406433755887E-4</v>
      </c>
      <c r="D44" s="42">
        <f>('Monthly ABCs 2017-23'!D44/'Monthly ABCs 2017-23'!D43)-1</f>
        <v>0.18108335887220339</v>
      </c>
      <c r="E44" s="42">
        <f>('Monthly ABCs 2017-23'!E44/'Monthly ABCs 2017-23'!E43)-1</f>
        <v>1.352905734786658E-2</v>
      </c>
      <c r="F44" s="49">
        <f t="shared" si="42"/>
        <v>4.6906005570688719E-2</v>
      </c>
      <c r="G44" s="49">
        <f t="shared" si="24"/>
        <v>4.1302604350044389E-2</v>
      </c>
      <c r="H44" s="42">
        <f>('Monthly ABCs 2017-23'!H44/'Monthly ABCs 2017-23'!H43)-1</f>
        <v>1.3828356637125117E-2</v>
      </c>
      <c r="I44" s="42">
        <f>('Monthly ABCs 2017-23'!I44/'Monthly ABCs 2017-23'!I43)-1</f>
        <v>1.3076750039259899E-2</v>
      </c>
      <c r="J44" s="42">
        <f>('Monthly ABCs 2017-23'!J44/'Monthly ABCs 2017-23'!J43)-1</f>
        <v>3.6574054254605581E-2</v>
      </c>
      <c r="K44" s="42">
        <f>('Monthly ABCs 2017-23'!K44/'Monthly ABCs 2017-23'!K43)-1</f>
        <v>-7.6200061103822714E-3</v>
      </c>
      <c r="L44" s="42">
        <f>('Monthly ABCs 2017-23'!L44/'Monthly ABCs 2017-23'!L43)-1</f>
        <v>0.10738692247755055</v>
      </c>
      <c r="M44" s="46">
        <f t="shared" si="45"/>
        <v>4.4659059931736411E-2</v>
      </c>
      <c r="N44" s="49">
        <f t="shared" si="43"/>
        <v>-1.5585944817810098E-2</v>
      </c>
      <c r="O44" s="42">
        <f>('Monthly ABCs 2017-23'!O44/'Monthly ABCs 2017-23'!O43)-1</f>
        <v>-2.6746530857676309E-2</v>
      </c>
      <c r="P44" s="49">
        <f t="shared" si="44"/>
        <v>-1.2854496463315691E-2</v>
      </c>
      <c r="Q44" s="42">
        <f>('Monthly ABCs 2017-23'!Q44/'Monthly ABCs 2017-23'!Q43)-1</f>
        <v>-7.0796350550328402E-3</v>
      </c>
      <c r="R44" s="49">
        <f t="shared" si="25"/>
        <v>-1.7866220856038513E-2</v>
      </c>
      <c r="S44" s="42">
        <f>('Monthly ABCs 2017-23'!S44/'Monthly ABCs 2017-23'!S43)-1</f>
        <v>5.884598971317434E-4</v>
      </c>
      <c r="T44" s="42">
        <f>('Monthly ABCs 2017-23'!T44/'Monthly ABCs 2017-23'!T43)-1</f>
        <v>-2.6495174167726288E-2</v>
      </c>
      <c r="U44" s="42">
        <f>('Monthly ABCs 2017-23'!U44/'Monthly ABCs 2017-23'!U43)-1</f>
        <v>-2.5125221623735094E-2</v>
      </c>
      <c r="V44" s="42">
        <f>('Monthly ABCs 2017-23'!V44/'Monthly ABCs 2017-23'!V43)-1</f>
        <v>-1.7131979695431454E-2</v>
      </c>
      <c r="W44" s="46">
        <f t="shared" si="46"/>
        <v>-1.6998346917078373E-2</v>
      </c>
      <c r="Y44" s="42"/>
      <c r="Z44" s="56"/>
      <c r="AA44" s="42">
        <f t="shared" si="26"/>
        <v>-4.524507399607397E-2</v>
      </c>
      <c r="AB44" s="42">
        <f t="shared" si="27"/>
        <v>0.13642429894046698</v>
      </c>
      <c r="AC44" s="42">
        <f t="shared" si="28"/>
        <v>-3.1130002583869831E-2</v>
      </c>
      <c r="AD44" s="42"/>
      <c r="AE44" s="42"/>
      <c r="AF44" s="42">
        <f t="shared" si="29"/>
        <v>-3.0830703294611295E-2</v>
      </c>
      <c r="AG44" s="42">
        <f t="shared" si="30"/>
        <v>-3.1582309892476512E-2</v>
      </c>
      <c r="AH44" s="42">
        <f t="shared" si="31"/>
        <v>-8.0850056771308298E-3</v>
      </c>
      <c r="AI44" s="42">
        <f t="shared" si="32"/>
        <v>-5.2279066042118683E-2</v>
      </c>
      <c r="AJ44" s="42">
        <f t="shared" si="33"/>
        <v>6.2727862545814139E-2</v>
      </c>
      <c r="AK44" s="42"/>
      <c r="AL44" s="42">
        <f t="shared" si="16"/>
        <v>-9.7481839405979369E-3</v>
      </c>
      <c r="AM44" s="42"/>
      <c r="AN44" s="42">
        <f t="shared" si="18"/>
        <v>9.9187118620455324E-3</v>
      </c>
      <c r="AO44" s="42"/>
      <c r="AP44" s="42">
        <f t="shared" si="34"/>
        <v>1.7586806814210116E-2</v>
      </c>
      <c r="AQ44" s="42">
        <f t="shared" si="35"/>
        <v>-9.496827250647915E-3</v>
      </c>
      <c r="AR44" s="42">
        <f t="shared" si="36"/>
        <v>-8.1268747066567219E-3</v>
      </c>
      <c r="AS44" s="57">
        <f t="shared" si="37"/>
        <v>-1.3363277835308149E-4</v>
      </c>
    </row>
    <row r="45" spans="1:45" x14ac:dyDescent="0.25">
      <c r="A45" s="22">
        <v>44044</v>
      </c>
      <c r="B45" s="49">
        <f t="shared" si="41"/>
        <v>5.9830595665971896E-2</v>
      </c>
      <c r="C45" s="42">
        <f>('Monthly ABCs 2017-23'!C45/'Monthly ABCs 2017-23'!C44)-1</f>
        <v>-5.312240466684659E-3</v>
      </c>
      <c r="D45" s="42">
        <f>('Monthly ABCs 2017-23'!D45/'Monthly ABCs 2017-23'!D44)-1</f>
        <v>0.36287610954342497</v>
      </c>
      <c r="E45" s="42">
        <f>('Monthly ABCs 2017-23'!E45/'Monthly ABCs 2017-23'!E44)-1</f>
        <v>3.4484178453042524E-4</v>
      </c>
      <c r="F45" s="49">
        <f t="shared" si="42"/>
        <v>6.2612761054783916E-2</v>
      </c>
      <c r="G45" s="49">
        <f t="shared" si="24"/>
        <v>5.7009359834139586E-2</v>
      </c>
      <c r="H45" s="42">
        <f>('Monthly ABCs 2017-23'!H45/'Monthly ABCs 2017-23'!H44)-1</f>
        <v>5.745151779079416E-3</v>
      </c>
      <c r="I45" s="42">
        <f>('Monthly ABCs 2017-23'!I45/'Monthly ABCs 2017-23'!I44)-1</f>
        <v>-5.9658971888223444E-3</v>
      </c>
      <c r="J45" s="42">
        <f>('Monthly ABCs 2017-23'!J45/'Monthly ABCs 2017-23'!J44)-1</f>
        <v>4.4603524229074987E-2</v>
      </c>
      <c r="K45" s="42">
        <f>('Monthly ABCs 2017-23'!K45/'Monthly ABCs 2017-23'!K44)-1</f>
        <v>-8.1946431481917381E-3</v>
      </c>
      <c r="L45" s="42">
        <f>('Monthly ABCs 2017-23'!L45/'Monthly ABCs 2017-23'!L44)-1</f>
        <v>8.8829676794241808E-2</v>
      </c>
      <c r="M45" s="46">
        <f t="shared" si="45"/>
        <v>6.0365815415831608E-2</v>
      </c>
      <c r="N45" s="49">
        <f t="shared" si="43"/>
        <v>-7.5171656085673407E-3</v>
      </c>
      <c r="O45" s="42">
        <f>('Monthly ABCs 2017-23'!O45/'Monthly ABCs 2017-23'!O44)-1</f>
        <v>-7.4014655015474107E-3</v>
      </c>
      <c r="P45" s="49">
        <f t="shared" si="44"/>
        <v>-4.7857172540729321E-3</v>
      </c>
      <c r="Q45" s="42">
        <f>('Monthly ABCs 2017-23'!Q45/'Monthly ABCs 2017-23'!Q44)-1</f>
        <v>-1.1384477187379116E-2</v>
      </c>
      <c r="R45" s="49">
        <f t="shared" si="25"/>
        <v>-9.7974416467957546E-3</v>
      </c>
      <c r="S45" s="42">
        <f>('Monthly ABCs 2017-23'!S45/'Monthly ABCs 2017-23'!S44)-1</f>
        <v>-6.1100984978406103E-3</v>
      </c>
      <c r="T45" s="42">
        <f>('Monthly ABCs 2017-23'!T45/'Monthly ABCs 2017-23'!T44)-1</f>
        <v>-1.7773019271948298E-3</v>
      </c>
      <c r="U45" s="42">
        <f>('Monthly ABCs 2017-23'!U45/'Monthly ABCs 2017-23'!U44)-1</f>
        <v>-2.4887628794689198E-2</v>
      </c>
      <c r="V45" s="42">
        <f>('Monthly ABCs 2017-23'!V45/'Monthly ABCs 2017-23'!V44)-1</f>
        <v>-2.0164343383625161E-3</v>
      </c>
      <c r="W45" s="46">
        <f t="shared" si="46"/>
        <v>-8.9295677078356141E-3</v>
      </c>
      <c r="Y45" s="42"/>
      <c r="Z45" s="56"/>
      <c r="AA45" s="42">
        <f t="shared" si="26"/>
        <v>-6.5678055882516267E-2</v>
      </c>
      <c r="AB45" s="42">
        <f t="shared" si="27"/>
        <v>0.30251029412759334</v>
      </c>
      <c r="AC45" s="42">
        <f t="shared" si="28"/>
        <v>-6.0020973631301183E-2</v>
      </c>
      <c r="AD45" s="42"/>
      <c r="AE45" s="42"/>
      <c r="AF45" s="42">
        <f t="shared" si="29"/>
        <v>-5.4620663636752192E-2</v>
      </c>
      <c r="AG45" s="42">
        <f t="shared" si="30"/>
        <v>-6.6331712604653953E-2</v>
      </c>
      <c r="AH45" s="42">
        <f t="shared" si="31"/>
        <v>-1.5762291186756622E-2</v>
      </c>
      <c r="AI45" s="42">
        <f t="shared" si="32"/>
        <v>-6.8560458564023347E-2</v>
      </c>
      <c r="AJ45" s="42">
        <f t="shared" si="33"/>
        <v>2.8463861378410199E-2</v>
      </c>
      <c r="AK45" s="42"/>
      <c r="AL45" s="42">
        <f t="shared" si="16"/>
        <v>1.5281022062882035E-3</v>
      </c>
      <c r="AM45" s="42"/>
      <c r="AN45" s="42">
        <f t="shared" si="18"/>
        <v>-2.454909479543502E-3</v>
      </c>
      <c r="AO45" s="42"/>
      <c r="AP45" s="42">
        <f t="shared" si="34"/>
        <v>2.8194692099950038E-3</v>
      </c>
      <c r="AQ45" s="42">
        <f t="shared" si="35"/>
        <v>7.1522657806407843E-3</v>
      </c>
      <c r="AR45" s="42">
        <f t="shared" si="36"/>
        <v>-1.5958061086853582E-2</v>
      </c>
      <c r="AS45" s="57">
        <f t="shared" si="37"/>
        <v>6.9131333694730981E-3</v>
      </c>
    </row>
    <row r="46" spans="1:45" x14ac:dyDescent="0.25">
      <c r="A46" s="22">
        <v>44075</v>
      </c>
      <c r="B46" s="49">
        <f t="shared" si="41"/>
        <v>6.2538486353479611E-2</v>
      </c>
      <c r="C46" s="42">
        <f>('Monthly ABCs 2017-23'!C46/'Monthly ABCs 2017-23'!C45)-1</f>
        <v>1.3178000585465366E-2</v>
      </c>
      <c r="D46" s="42">
        <f>('Monthly ABCs 2017-23'!D46/'Monthly ABCs 2017-23'!D45)-1</f>
        <v>0.28965781217152631</v>
      </c>
      <c r="E46" s="42">
        <f>('Monthly ABCs 2017-23'!E46/'Monthly ABCs 2017-23'!E45)-1</f>
        <v>1.4231396539393648E-2</v>
      </c>
      <c r="F46" s="49">
        <f t="shared" si="42"/>
        <v>6.5320651742291624E-2</v>
      </c>
      <c r="G46" s="49">
        <f t="shared" si="24"/>
        <v>5.9717250521647294E-2</v>
      </c>
      <c r="H46" s="42">
        <f>('Monthly ABCs 2017-23'!H46/'Monthly ABCs 2017-23'!H45)-1</f>
        <v>1.5432834397940631E-2</v>
      </c>
      <c r="I46" s="42">
        <f>('Monthly ABCs 2017-23'!I46/'Monthly ABCs 2017-23'!I45)-1</f>
        <v>1.7587854981328865E-2</v>
      </c>
      <c r="J46" s="42">
        <f>('Monthly ABCs 2017-23'!J46/'Monthly ABCs 2017-23'!J45)-1</f>
        <v>1.6657880864523023E-2</v>
      </c>
      <c r="K46" s="42">
        <f>('Monthly ABCs 2017-23'!K46/'Monthly ABCs 2017-23'!K45)-1</f>
        <v>3.403540485515788E-2</v>
      </c>
      <c r="L46" s="42">
        <f>('Monthly ABCs 2017-23'!L46/'Monthly ABCs 2017-23'!L45)-1</f>
        <v>0.10380846443137881</v>
      </c>
      <c r="M46" s="46">
        <f t="shared" si="45"/>
        <v>6.3073706103339316E-2</v>
      </c>
      <c r="N46" s="49">
        <f t="shared" si="43"/>
        <v>1.7480574834616215E-2</v>
      </c>
      <c r="O46" s="42">
        <f>('Monthly ABCs 2017-23'!O46/'Monthly ABCs 2017-23'!O45)-1</f>
        <v>-1.4374552228112458E-3</v>
      </c>
      <c r="P46" s="49">
        <f t="shared" si="44"/>
        <v>2.0212023189110622E-2</v>
      </c>
      <c r="Q46" s="42">
        <f>('Monthly ABCs 2017-23'!Q46/'Monthly ABCs 2017-23'!Q45)-1</f>
        <v>1.3582069774925598E-2</v>
      </c>
      <c r="R46" s="49">
        <f t="shared" si="25"/>
        <v>1.52002987963878E-2</v>
      </c>
      <c r="S46" s="42">
        <f>('Monthly ABCs 2017-23'!S46/'Monthly ABCs 2017-23'!S45)-1</f>
        <v>1.0723400411048578E-2</v>
      </c>
      <c r="T46" s="42">
        <f>('Monthly ABCs 2017-23'!T46/'Monthly ABCs 2017-23'!T45)-1</f>
        <v>2.9910404644943656E-2</v>
      </c>
      <c r="U46" s="42">
        <f>('Monthly ABCs 2017-23'!U46/'Monthly ABCs 2017-23'!U45)-1</f>
        <v>2.0750154243285968E-2</v>
      </c>
      <c r="V46" s="42">
        <f>('Monthly ABCs 2017-23'!V46/'Monthly ABCs 2017-23'!V45)-1</f>
        <v>2.2880462560695092E-2</v>
      </c>
      <c r="W46" s="46">
        <f t="shared" si="46"/>
        <v>1.6068172735347941E-2</v>
      </c>
      <c r="Y46" s="42"/>
      <c r="Z46" s="56"/>
      <c r="AA46" s="42">
        <f t="shared" si="26"/>
        <v>-4.9895705517873951E-2</v>
      </c>
      <c r="AB46" s="42">
        <f t="shared" si="27"/>
        <v>0.22658410606818699</v>
      </c>
      <c r="AC46" s="42">
        <f t="shared" si="28"/>
        <v>-4.8842309563945668E-2</v>
      </c>
      <c r="AD46" s="42"/>
      <c r="AE46" s="42"/>
      <c r="AF46" s="42">
        <f t="shared" si="29"/>
        <v>-4.7640871705398685E-2</v>
      </c>
      <c r="AG46" s="42">
        <f t="shared" si="30"/>
        <v>-4.5485851122010451E-2</v>
      </c>
      <c r="AH46" s="42">
        <f t="shared" si="31"/>
        <v>-4.6415825238816294E-2</v>
      </c>
      <c r="AI46" s="42">
        <f t="shared" si="32"/>
        <v>-2.9038301248181436E-2</v>
      </c>
      <c r="AJ46" s="42">
        <f t="shared" si="33"/>
        <v>4.0734758328039494E-2</v>
      </c>
      <c r="AK46" s="42"/>
      <c r="AL46" s="42">
        <f t="shared" si="16"/>
        <v>-1.7505627958159187E-2</v>
      </c>
      <c r="AM46" s="42"/>
      <c r="AN46" s="42">
        <f t="shared" si="18"/>
        <v>-2.4861029604223428E-3</v>
      </c>
      <c r="AO46" s="42"/>
      <c r="AP46" s="42">
        <f t="shared" si="34"/>
        <v>-5.3447723242993628E-3</v>
      </c>
      <c r="AQ46" s="42">
        <f t="shared" si="35"/>
        <v>1.3842231909595715E-2</v>
      </c>
      <c r="AR46" s="42">
        <f t="shared" si="36"/>
        <v>4.6819815079380267E-3</v>
      </c>
      <c r="AS46" s="57">
        <f t="shared" si="37"/>
        <v>6.8122898253471509E-3</v>
      </c>
    </row>
    <row r="47" spans="1:45" x14ac:dyDescent="0.25">
      <c r="A47" s="19">
        <v>44105</v>
      </c>
      <c r="B47" s="49">
        <f t="shared" si="41"/>
        <v>1.1754088933045227E-2</v>
      </c>
      <c r="C47" s="42">
        <f>('Monthly ABCs 2017-23'!C47/'Monthly ABCs 2017-23'!C46)-1</f>
        <v>-1.049364513429063E-2</v>
      </c>
      <c r="D47" s="42">
        <f>('Monthly ABCs 2017-23'!D47/'Monthly ABCs 2017-23'!D46)-1</f>
        <v>0.20548256978927504</v>
      </c>
      <c r="E47" s="42">
        <f>('Monthly ABCs 2017-23'!E47/'Monthly ABCs 2017-23'!E46)-1</f>
        <v>-2.9034876347495242E-2</v>
      </c>
      <c r="F47" s="49">
        <f t="shared" si="42"/>
        <v>1.4536254321857251E-2</v>
      </c>
      <c r="G47" s="49">
        <f t="shared" si="24"/>
        <v>8.9328531012129193E-3</v>
      </c>
      <c r="H47" s="42">
        <f>('Monthly ABCs 2017-23'!H47/'Monthly ABCs 2017-23'!H46)-1</f>
        <v>-2.1981762061802468E-2</v>
      </c>
      <c r="I47" s="42">
        <f>('Monthly ABCs 2017-23'!I47/'Monthly ABCs 2017-23'!I46)-1</f>
        <v>-2.4925550553141829E-2</v>
      </c>
      <c r="J47" s="42">
        <f>('Monthly ABCs 2017-23'!J47/'Monthly ABCs 2017-23'!J46)-1</f>
        <v>-1.555532510629476E-2</v>
      </c>
      <c r="K47" s="42">
        <f>('Monthly ABCs 2017-23'!K47/'Monthly ABCs 2017-23'!K46)-1</f>
        <v>-1.8594220428920782E-2</v>
      </c>
      <c r="L47" s="42">
        <f>('Monthly ABCs 2017-23'!L47/'Monthly ABCs 2017-23'!L46)-1</f>
        <v>1.341727930591019E-2</v>
      </c>
      <c r="M47" s="46">
        <f t="shared" si="45"/>
        <v>1.228930868290494E-2</v>
      </c>
      <c r="N47" s="49">
        <f t="shared" si="43"/>
        <v>-4.2966995707991668E-3</v>
      </c>
      <c r="O47" s="42">
        <f>('Monthly ABCs 2017-23'!O47/'Monthly ABCs 2017-23'!O46)-1</f>
        <v>5.9348816065729615E-4</v>
      </c>
      <c r="P47" s="49">
        <f t="shared" si="44"/>
        <v>-1.5652512163047581E-3</v>
      </c>
      <c r="Q47" s="42">
        <f>('Monthly ABCs 2017-23'!Q47/'Monthly ABCs 2017-23'!Q46)-1</f>
        <v>-1.6142336436671068E-2</v>
      </c>
      <c r="R47" s="49">
        <f t="shared" si="25"/>
        <v>-6.5769756090275815E-3</v>
      </c>
      <c r="S47" s="42">
        <f>('Monthly ABCs 2017-23'!S47/'Monthly ABCs 2017-23'!S46)-1</f>
        <v>-9.8990431669787604E-3</v>
      </c>
      <c r="T47" s="42">
        <f>('Monthly ABCs 2017-23'!T47/'Monthly ABCs 2017-23'!T46)-1</f>
        <v>1.1427857311468115E-2</v>
      </c>
      <c r="U47" s="42">
        <f>('Monthly ABCs 2017-23'!U47/'Monthly ABCs 2017-23'!U46)-1</f>
        <v>3.2583699813113487E-3</v>
      </c>
      <c r="V47" s="42">
        <f>('Monthly ABCs 2017-23'!V47/'Monthly ABCs 2017-23'!V46)-1</f>
        <v>-2.3492945870191573E-2</v>
      </c>
      <c r="W47" s="46">
        <f t="shared" si="46"/>
        <v>-5.7091016700674402E-3</v>
      </c>
      <c r="Y47" s="42"/>
      <c r="Z47" s="56"/>
      <c r="AA47" s="42">
        <f t="shared" ref="AA47:AA49" si="47">C47-$M47</f>
        <v>-2.278295381719557E-2</v>
      </c>
      <c r="AB47" s="42">
        <f t="shared" ref="AB47:AB49" si="48">D47-$M47</f>
        <v>0.19319326110637008</v>
      </c>
      <c r="AC47" s="42">
        <f t="shared" ref="AC47:AC49" si="49">E47-$M47</f>
        <v>-4.1324185030400182E-2</v>
      </c>
      <c r="AD47" s="42"/>
      <c r="AE47" s="42"/>
      <c r="AF47" s="42">
        <f t="shared" ref="AF47:AF49" si="50">H47-$M47</f>
        <v>-3.4271070744707408E-2</v>
      </c>
      <c r="AG47" s="42">
        <f t="shared" ref="AG47:AG49" si="51">I47-$M47</f>
        <v>-3.7214859236046768E-2</v>
      </c>
      <c r="AH47" s="42">
        <f t="shared" ref="AH47:AH49" si="52">J47-$M47</f>
        <v>-2.7844633789199699E-2</v>
      </c>
      <c r="AI47" s="42">
        <f t="shared" ref="AI47:AI49" si="53">K47-$M47</f>
        <v>-3.0883529111825722E-2</v>
      </c>
      <c r="AJ47" s="42">
        <f t="shared" ref="AJ47:AJ49" si="54">L47-$M47</f>
        <v>1.1279706230052505E-3</v>
      </c>
      <c r="AK47" s="42"/>
      <c r="AL47" s="42">
        <f t="shared" ref="AL47:AL49" si="55">O47-$W47</f>
        <v>6.3025898307247363E-3</v>
      </c>
      <c r="AM47" s="42"/>
      <c r="AN47" s="42">
        <f t="shared" ref="AN47:AN49" si="56">Q47-$W47</f>
        <v>-1.0433234766603627E-2</v>
      </c>
      <c r="AO47" s="42"/>
      <c r="AP47" s="42">
        <f t="shared" ref="AP47:AP49" si="57">S47-$W47</f>
        <v>-4.1899414969113202E-3</v>
      </c>
      <c r="AQ47" s="42">
        <f t="shared" ref="AQ47:AQ49" si="58">T47-$W47</f>
        <v>1.7136958981535555E-2</v>
      </c>
      <c r="AR47" s="42">
        <f t="shared" ref="AR47:AR49" si="59">U47-$W47</f>
        <v>8.9674716513787889E-3</v>
      </c>
      <c r="AS47" s="57">
        <f t="shared" ref="AS47:AS49" si="60">V47-$W47</f>
        <v>-1.7783844200124133E-2</v>
      </c>
    </row>
    <row r="48" spans="1:45" x14ac:dyDescent="0.25">
      <c r="A48" s="19">
        <v>44136</v>
      </c>
      <c r="B48" s="49">
        <f t="shared" si="41"/>
        <v>-1.1685503819126204E-2</v>
      </c>
      <c r="C48" s="42">
        <f>('Monthly ABCs 2017-23'!C48/'Monthly ABCs 2017-23'!C47)-1</f>
        <v>-6.5281172612812188E-3</v>
      </c>
      <c r="D48" s="42">
        <f>('Monthly ABCs 2017-23'!D48/'Monthly ABCs 2017-23'!D47)-1</f>
        <v>-2.1021814006888628E-2</v>
      </c>
      <c r="E48" s="42">
        <f>('Monthly ABCs 2017-23'!E48/'Monthly ABCs 2017-23'!E47)-1</f>
        <v>-1.084108536244488E-2</v>
      </c>
      <c r="F48" s="49">
        <f t="shared" si="42"/>
        <v>-8.9033384303141803E-3</v>
      </c>
      <c r="G48" s="49">
        <f t="shared" si="24"/>
        <v>-1.4506739650958512E-2</v>
      </c>
      <c r="H48" s="42">
        <f>('Monthly ABCs 2017-23'!H48/'Monthly ABCs 2017-23'!H47)-1</f>
        <v>-4.139966880264967E-3</v>
      </c>
      <c r="I48" s="42">
        <f>('Monthly ABCs 2017-23'!I48/'Monthly ABCs 2017-23'!I47)-1</f>
        <v>-1.4476193712540497E-2</v>
      </c>
      <c r="J48" s="42">
        <f>('Monthly ABCs 2017-23'!J48/'Monthly ABCs 2017-23'!J47)-1</f>
        <v>-2.452464974191515E-2</v>
      </c>
      <c r="K48" s="42">
        <f>('Monthly ABCs 2017-23'!K48/'Monthly ABCs 2017-23'!K47)-1</f>
        <v>7.1791642301290981E-3</v>
      </c>
      <c r="L48" s="42">
        <f>('Monthly ABCs 2017-23'!L48/'Monthly ABCs 2017-23'!L47)-1</f>
        <v>-1.4849609818925691E-2</v>
      </c>
      <c r="M48" s="46">
        <f t="shared" si="45"/>
        <v>-1.1150284069266492E-2</v>
      </c>
      <c r="N48" s="49">
        <f t="shared" si="43"/>
        <v>1.2596290457533408E-2</v>
      </c>
      <c r="O48" s="42">
        <f>('Monthly ABCs 2017-23'!O48/'Monthly ABCs 2017-23'!O47)-1</f>
        <v>-1.0245078805650731E-3</v>
      </c>
      <c r="P48" s="49">
        <f t="shared" si="44"/>
        <v>1.5327738812027817E-2</v>
      </c>
      <c r="Q48" s="42">
        <f>('Monthly ABCs 2017-23'!Q48/'Monthly ABCs 2017-23'!Q47)-1</f>
        <v>-1.9172300771005402E-3</v>
      </c>
      <c r="R48" s="49">
        <f t="shared" si="25"/>
        <v>1.0316014419304994E-2</v>
      </c>
      <c r="S48" s="42">
        <f>('Monthly ABCs 2017-23'!S48/'Monthly ABCs 2017-23'!S47)-1</f>
        <v>5.6873578160545613E-3</v>
      </c>
      <c r="T48" s="42">
        <f>('Monthly ABCs 2017-23'!T48/'Monthly ABCs 2017-23'!T47)-1</f>
        <v>4.4268259198242621E-2</v>
      </c>
      <c r="U48" s="42">
        <f>('Monthly ABCs 2017-23'!U48/'Monthly ABCs 2017-23'!U47)-1</f>
        <v>6.3293768956969032E-3</v>
      </c>
      <c r="V48" s="42">
        <f>('Monthly ABCs 2017-23'!V48/'Monthly ABCs 2017-23'!V47)-1</f>
        <v>1.3760074197262329E-2</v>
      </c>
      <c r="W48" s="46">
        <f t="shared" si="46"/>
        <v>1.1183888358265134E-2</v>
      </c>
      <c r="Y48" s="42"/>
      <c r="Z48" s="56"/>
      <c r="AA48" s="42">
        <f t="shared" si="47"/>
        <v>4.6221668079852729E-3</v>
      </c>
      <c r="AB48" s="42">
        <f t="shared" si="48"/>
        <v>-9.8715299376221366E-3</v>
      </c>
      <c r="AC48" s="42">
        <f t="shared" si="49"/>
        <v>3.0919870682161177E-4</v>
      </c>
      <c r="AD48" s="42"/>
      <c r="AE48" s="42"/>
      <c r="AF48" s="42">
        <f t="shared" si="50"/>
        <v>7.0103171890015248E-3</v>
      </c>
      <c r="AG48" s="42">
        <f t="shared" si="51"/>
        <v>-3.3259096432740054E-3</v>
      </c>
      <c r="AH48" s="42">
        <f t="shared" si="52"/>
        <v>-1.3374365672648658E-2</v>
      </c>
      <c r="AI48" s="42">
        <f t="shared" si="53"/>
        <v>1.832944829939559E-2</v>
      </c>
      <c r="AJ48" s="42">
        <f t="shared" si="54"/>
        <v>-3.6993257496591991E-3</v>
      </c>
      <c r="AK48" s="42"/>
      <c r="AL48" s="42">
        <f t="shared" si="55"/>
        <v>-1.2208396238830207E-2</v>
      </c>
      <c r="AM48" s="42"/>
      <c r="AN48" s="42">
        <f t="shared" si="56"/>
        <v>-1.3101118435365674E-2</v>
      </c>
      <c r="AO48" s="42"/>
      <c r="AP48" s="42">
        <f t="shared" si="57"/>
        <v>-5.4965305422105728E-3</v>
      </c>
      <c r="AQ48" s="42">
        <f t="shared" si="58"/>
        <v>3.3084370839977485E-2</v>
      </c>
      <c r="AR48" s="42">
        <f t="shared" si="59"/>
        <v>-4.8545114625682308E-3</v>
      </c>
      <c r="AS48" s="57">
        <f t="shared" si="60"/>
        <v>2.5761858389971946E-3</v>
      </c>
    </row>
    <row r="49" spans="1:45" ht="15.75" thickBot="1" x14ac:dyDescent="0.3">
      <c r="A49" s="22">
        <v>44166</v>
      </c>
      <c r="B49" s="49">
        <f t="shared" si="41"/>
        <v>7.3541191957238539E-3</v>
      </c>
      <c r="C49" s="42">
        <f>('Monthly ABCs 2017-23'!C49/'Monthly ABCs 2017-23'!C48)-1</f>
        <v>8.0203533763052448E-3</v>
      </c>
      <c r="D49" s="42">
        <f>('Monthly ABCs 2017-23'!D49/'Monthly ABCs 2017-23'!D48)-1</f>
        <v>1.8076127705653144E-2</v>
      </c>
      <c r="E49" s="42">
        <f>('Monthly ABCs 2017-23'!E49/'Monthly ABCs 2017-23'!E48)-1</f>
        <v>6.5838643824291943E-3</v>
      </c>
      <c r="F49" s="49">
        <f t="shared" si="42"/>
        <v>1.0136284584535877E-2</v>
      </c>
      <c r="G49" s="49">
        <f t="shared" si="24"/>
        <v>4.5328833638915451E-3</v>
      </c>
      <c r="H49" s="42">
        <f>('Monthly ABCs 2017-23'!H49/'Monthly ABCs 2017-23'!H48)-1</f>
        <v>2.4139745428108927E-3</v>
      </c>
      <c r="I49" s="42">
        <f>('Monthly ABCs 2017-23'!I49/'Monthly ABCs 2017-23'!I48)-1</f>
        <v>-9.7451435910919093E-3</v>
      </c>
      <c r="J49" s="42">
        <f>('Monthly ABCs 2017-23'!J49/'Monthly ABCs 2017-23'!J48)-1</f>
        <v>5.1564830625729918E-3</v>
      </c>
      <c r="K49" s="42">
        <f>('Monthly ABCs 2017-23'!K49/'Monthly ABCs 2017-23'!K48)-1</f>
        <v>1.9785088385304572E-2</v>
      </c>
      <c r="L49" s="42">
        <f>('Monthly ABCs 2017-23'!L49/'Monthly ABCs 2017-23'!L48)-1</f>
        <v>1.2823963700684393E-2</v>
      </c>
      <c r="M49" s="46">
        <f t="shared" si="45"/>
        <v>7.8893389455835655E-3</v>
      </c>
      <c r="N49" s="49">
        <f t="shared" si="43"/>
        <v>-1.6518433733749248E-2</v>
      </c>
      <c r="O49" s="42">
        <f>('Monthly ABCs 2017-23'!O49/'Monthly ABCs 2017-23'!O48)-1</f>
        <v>-6.0936324641542861E-3</v>
      </c>
      <c r="P49" s="49">
        <f t="shared" si="44"/>
        <v>-1.3786985379254841E-2</v>
      </c>
      <c r="Q49" s="42">
        <f>('Monthly ABCs 2017-23'!Q49/'Monthly ABCs 2017-23'!Q48)-1</f>
        <v>-3.6801648308106838E-3</v>
      </c>
      <c r="R49" s="49">
        <f t="shared" si="25"/>
        <v>-1.8798709771977663E-2</v>
      </c>
      <c r="S49" s="42">
        <f>('Monthly ABCs 2017-23'!S49/'Monthly ABCs 2017-23'!S48)-1</f>
        <v>-5.596847453367082E-3</v>
      </c>
      <c r="T49" s="42">
        <f>('Monthly ABCs 2017-23'!T49/'Monthly ABCs 2017-23'!T48)-1</f>
        <v>-3.1769090705914049E-2</v>
      </c>
      <c r="U49" s="42">
        <f>('Monthly ABCs 2017-23'!U49/'Monthly ABCs 2017-23'!U48)-1</f>
        <v>-1.025323424167357E-2</v>
      </c>
      <c r="V49" s="42">
        <f>('Monthly ABCs 2017-23'!V49/'Monthly ABCs 2017-23'!V48)-1</f>
        <v>-5.0192045302185462E-2</v>
      </c>
      <c r="W49" s="46">
        <f t="shared" si="46"/>
        <v>-1.7930835833017522E-2</v>
      </c>
      <c r="Y49" s="42"/>
      <c r="Z49" s="56"/>
      <c r="AA49" s="42">
        <f t="shared" si="47"/>
        <v>1.3101443072167929E-4</v>
      </c>
      <c r="AB49" s="42">
        <f t="shared" si="48"/>
        <v>1.0186788760069579E-2</v>
      </c>
      <c r="AC49" s="42">
        <f t="shared" si="49"/>
        <v>-1.3054745631543713E-3</v>
      </c>
      <c r="AD49" s="42"/>
      <c r="AE49" s="42"/>
      <c r="AF49" s="42">
        <f t="shared" si="50"/>
        <v>-5.4753644027726728E-3</v>
      </c>
      <c r="AG49" s="42">
        <f t="shared" si="51"/>
        <v>-1.7634482536675475E-2</v>
      </c>
      <c r="AH49" s="42">
        <f t="shared" si="52"/>
        <v>-2.7328558830105737E-3</v>
      </c>
      <c r="AI49" s="42">
        <f t="shared" si="53"/>
        <v>1.1895749439721007E-2</v>
      </c>
      <c r="AJ49" s="42">
        <f t="shared" si="54"/>
        <v>4.9346247551008277E-3</v>
      </c>
      <c r="AK49" s="42"/>
      <c r="AL49" s="42">
        <f t="shared" si="55"/>
        <v>1.1837203368863236E-2</v>
      </c>
      <c r="AM49" s="42"/>
      <c r="AN49" s="42">
        <f t="shared" si="56"/>
        <v>1.4250671002206838E-2</v>
      </c>
      <c r="AO49" s="42"/>
      <c r="AP49" s="42">
        <f t="shared" si="57"/>
        <v>1.233398837965044E-2</v>
      </c>
      <c r="AQ49" s="42">
        <f t="shared" si="58"/>
        <v>-1.3838254872896527E-2</v>
      </c>
      <c r="AR49" s="42">
        <f t="shared" si="59"/>
        <v>7.6776015913439521E-3</v>
      </c>
      <c r="AS49" s="57">
        <f t="shared" si="60"/>
        <v>-3.226120946916794E-2</v>
      </c>
    </row>
    <row r="50" spans="1:45" x14ac:dyDescent="0.25">
      <c r="A50" s="104"/>
      <c r="B50" s="115"/>
      <c r="C50" s="105"/>
      <c r="D50" s="105"/>
      <c r="E50" s="105"/>
      <c r="F50" s="116"/>
      <c r="G50" s="116"/>
      <c r="H50" s="105"/>
      <c r="I50" s="105"/>
      <c r="J50" s="105"/>
      <c r="K50" s="105"/>
      <c r="L50" s="105"/>
      <c r="M50" s="105"/>
      <c r="N50" s="116"/>
      <c r="O50" s="117"/>
      <c r="P50" s="116"/>
      <c r="Q50" s="117"/>
      <c r="R50" s="116"/>
      <c r="S50" s="105"/>
      <c r="T50" s="105"/>
      <c r="U50" s="105"/>
      <c r="V50" s="105"/>
      <c r="W50" s="105"/>
      <c r="Y50" s="42"/>
      <c r="Z50" s="106">
        <f>AVERAGE(Z3:Z49)</f>
        <v>-5.3521974985971162E-4</v>
      </c>
      <c r="AA50" s="107">
        <f t="shared" ref="AA50:AS50" si="61">AVERAGE(AA3:AA46)</f>
        <v>-4.0632047087086227E-4</v>
      </c>
      <c r="AB50" s="107">
        <f t="shared" si="61"/>
        <v>4.0450581278342265E-3</v>
      </c>
      <c r="AC50" s="107">
        <f t="shared" si="61"/>
        <v>-4.9410397746525664E-3</v>
      </c>
      <c r="AD50" s="107">
        <f t="shared" si="61"/>
        <v>2.2469456389523114E-3</v>
      </c>
      <c r="AE50" s="107">
        <f t="shared" si="61"/>
        <v>-3.3564555816920204E-3</v>
      </c>
      <c r="AF50" s="107">
        <f t="shared" si="61"/>
        <v>-8.9344211674748629E-4</v>
      </c>
      <c r="AG50" s="107">
        <f t="shared" si="61"/>
        <v>-4.7768254369837107E-3</v>
      </c>
      <c r="AH50" s="107">
        <f t="shared" si="61"/>
        <v>-1.8753909607083028E-3</v>
      </c>
      <c r="AI50" s="107">
        <f t="shared" si="61"/>
        <v>1.6208555609001419E-3</v>
      </c>
      <c r="AJ50" s="107">
        <f t="shared" si="61"/>
        <v>-1.9663937077379996E-3</v>
      </c>
      <c r="AK50" s="107">
        <f t="shared" si="61"/>
        <v>1.4124020992682736E-3</v>
      </c>
      <c r="AL50" s="107">
        <f t="shared" si="61"/>
        <v>1.8443986904420112E-3</v>
      </c>
      <c r="AM50" s="107">
        <f t="shared" si="61"/>
        <v>4.1438504537626821E-3</v>
      </c>
      <c r="AN50" s="107">
        <f t="shared" si="61"/>
        <v>-4.9144212453626004E-3</v>
      </c>
      <c r="AO50" s="107">
        <f t="shared" si="61"/>
        <v>-8.6787393896014121E-4</v>
      </c>
      <c r="AP50" s="107">
        <f t="shared" si="61"/>
        <v>1.0536137596784583E-3</v>
      </c>
      <c r="AQ50" s="107">
        <f t="shared" si="61"/>
        <v>4.8392814857101639E-3</v>
      </c>
      <c r="AR50" s="107">
        <f t="shared" si="61"/>
        <v>-2.9077616059801632E-3</v>
      </c>
      <c r="AS50" s="108">
        <f t="shared" si="61"/>
        <v>-4.0233385652054037E-3</v>
      </c>
    </row>
    <row r="51" spans="1:45" x14ac:dyDescent="0.25">
      <c r="A51" s="101">
        <v>44197</v>
      </c>
      <c r="B51" s="118">
        <f t="shared" ref="B51:B79" si="62">M51+$Z$50</f>
        <v>-7.2740206699262483E-2</v>
      </c>
      <c r="C51" s="47">
        <f>('Monthly ABCs 2017-23'!C50/'Monthly ABCs 2017-23'!C49)-1</f>
        <v>-3.8102414014570485E-2</v>
      </c>
      <c r="D51" s="47">
        <f>('Monthly ABCs 2017-23'!D50/'Monthly ABCs 2017-23'!D49)-1</f>
        <v>-0.23462900601950865</v>
      </c>
      <c r="E51" s="47">
        <f>('Monthly ABCs 2017-23'!E50/'Monthly ABCs 2017-23'!E49)-1</f>
        <v>-3.8423596207227684E-2</v>
      </c>
      <c r="F51" s="118">
        <f t="shared" ref="F51:F62" si="63">M51+$AD$50</f>
        <v>-6.9958041310450469E-2</v>
      </c>
      <c r="G51" s="118">
        <f t="shared" ref="G51:G62" si="64">M51+$AE$50</f>
        <v>-7.55614425310948E-2</v>
      </c>
      <c r="H51" s="47">
        <f>('Monthly ABCs 2017-23'!H50/'Monthly ABCs 2017-23'!H49)-1</f>
        <v>-4.5430503910757758E-2</v>
      </c>
      <c r="I51" s="47">
        <f>('Monthly ABCs 2017-23'!I50/'Monthly ABCs 2017-23'!I49)-1</f>
        <v>-4.1897350186287818E-2</v>
      </c>
      <c r="J51" s="47">
        <f>('Monthly ABCs 2017-23'!J50/'Monthly ABCs 2017-23'!J49)-1</f>
        <v>-5.2455229743431309E-2</v>
      </c>
      <c r="K51" s="47">
        <f>('Monthly ABCs 2017-23'!K50/'Monthly ABCs 2017-23'!K49)-1</f>
        <v>-4.8008198444397743E-2</v>
      </c>
      <c r="L51" s="47">
        <f>('Monthly ABCs 2017-23'!L50/'Monthly ABCs 2017-23'!L49)-1</f>
        <v>-7.8693597069040777E-2</v>
      </c>
      <c r="M51" s="48">
        <f t="shared" si="45"/>
        <v>-7.2204986949402777E-2</v>
      </c>
      <c r="N51" s="118">
        <f t="shared" ref="N51:N79" si="65">W51+$AK$50</f>
        <v>-2.7274276732502992E-2</v>
      </c>
      <c r="O51" s="47">
        <f>('Monthly ABCs 2017-23'!O50/'Monthly ABCs 2017-23'!O49)-1</f>
        <v>-1.3771045677396065E-2</v>
      </c>
      <c r="P51" s="118">
        <f t="shared" ref="P51:P79" si="66">W51+$AM$50</f>
        <v>-2.4542828378008585E-2</v>
      </c>
      <c r="Q51" s="47">
        <f>('Monthly ABCs 2017-23'!Q50/'Monthly ABCs 2017-23'!Q49)-1</f>
        <v>-2.8220187455856194E-2</v>
      </c>
      <c r="R51" s="118">
        <f t="shared" ref="R51:R79" si="67">W51+$AO$50</f>
        <v>-2.9554552770731407E-2</v>
      </c>
      <c r="S51" s="47">
        <f>('Monthly ABCs 2017-23'!S50/'Monthly ABCs 2017-23'!S49)-1</f>
        <v>-3.7466656436041301E-2</v>
      </c>
      <c r="T51" s="47">
        <f>('Monthly ABCs 2017-23'!T50/'Monthly ABCs 2017-23'!T49)-1</f>
        <v>-2.3978926786878074E-2</v>
      </c>
      <c r="U51" s="47">
        <f>('Monthly ABCs 2017-23'!U50/'Monthly ABCs 2017-23'!U49)-1</f>
        <v>-5.0448446082180354E-2</v>
      </c>
      <c r="V51" s="47">
        <f>('Monthly ABCs 2017-23'!V50/'Monthly ABCs 2017-23'!V49)-1</f>
        <v>-1.8234810552275604E-2</v>
      </c>
      <c r="W51" s="48">
        <f t="shared" si="46"/>
        <v>-2.8686678831771267E-2</v>
      </c>
      <c r="X51" s="11"/>
      <c r="Z51" s="109"/>
      <c r="AA51" s="110">
        <f>C51-$M51</f>
        <v>3.4102572934832293E-2</v>
      </c>
      <c r="AB51" s="110">
        <f t="shared" ref="AB51:AJ51" si="68">D51-$M51</f>
        <v>-0.16242401907010587</v>
      </c>
      <c r="AC51" s="110">
        <f t="shared" si="68"/>
        <v>3.3781390742175094E-2</v>
      </c>
      <c r="AD51" s="110"/>
      <c r="AE51" s="110"/>
      <c r="AF51" s="110">
        <f t="shared" si="68"/>
        <v>2.6774483038645019E-2</v>
      </c>
      <c r="AG51" s="110">
        <f t="shared" si="68"/>
        <v>3.0307636763114959E-2</v>
      </c>
      <c r="AH51" s="110">
        <f t="shared" si="68"/>
        <v>1.9749757205971469E-2</v>
      </c>
      <c r="AI51" s="110">
        <f t="shared" si="68"/>
        <v>2.4196788505005035E-2</v>
      </c>
      <c r="AJ51" s="110">
        <f t="shared" si="68"/>
        <v>-6.4886101196379997E-3</v>
      </c>
      <c r="AK51" s="110"/>
      <c r="AL51" s="110">
        <f t="shared" ref="AL51:AS51" si="69">N51-$W51</f>
        <v>1.4124020992682743E-3</v>
      </c>
      <c r="AM51" s="110"/>
      <c r="AN51" s="110">
        <f t="shared" si="69"/>
        <v>4.1438504537626812E-3</v>
      </c>
      <c r="AO51" s="110"/>
      <c r="AP51" s="110">
        <f t="shared" si="69"/>
        <v>-8.6787393896014045E-4</v>
      </c>
      <c r="AQ51" s="110">
        <f t="shared" si="69"/>
        <v>-8.7799776042700346E-3</v>
      </c>
      <c r="AR51" s="110">
        <f t="shared" si="69"/>
        <v>4.7077520448931924E-3</v>
      </c>
      <c r="AS51" s="111">
        <f t="shared" si="69"/>
        <v>-2.1761767250409087E-2</v>
      </c>
    </row>
    <row r="52" spans="1:45" x14ac:dyDescent="0.25">
      <c r="A52" s="19">
        <v>44228</v>
      </c>
      <c r="B52" s="118">
        <f t="shared" si="62"/>
        <v>-1.7947115441494573E-4</v>
      </c>
      <c r="C52" s="42">
        <f>('Monthly ABCs 2017-23'!C51/'Monthly ABCs 2017-23'!C50)-1</f>
        <v>5.0061509199297305E-3</v>
      </c>
      <c r="D52" s="42">
        <f>('Monthly ABCs 2017-23'!D51/'Monthly ABCs 2017-23'!D50)-1</f>
        <v>3.3312206615951911E-3</v>
      </c>
      <c r="E52" s="42">
        <f>('Monthly ABCs 2017-23'!E51/'Monthly ABCs 2017-23'!E50)-1</f>
        <v>-9.0559098065217114E-3</v>
      </c>
      <c r="F52" s="118">
        <f t="shared" si="63"/>
        <v>2.6026942343970773E-3</v>
      </c>
      <c r="G52" s="118">
        <f t="shared" si="64"/>
        <v>-3.0007069862472546E-3</v>
      </c>
      <c r="H52" s="42">
        <f>('Monthly ABCs 2017-23'!H51/'Monthly ABCs 2017-23'!H50)-1</f>
        <v>9.4866305670993079E-4</v>
      </c>
      <c r="I52" s="42">
        <f>('Monthly ABCs 2017-23'!I51/'Monthly ABCs 2017-23'!I50)-1</f>
        <v>-5.6149659740331037E-3</v>
      </c>
      <c r="J52" s="42">
        <f>('Monthly ABCs 2017-23'!J51/'Monthly ABCs 2017-23'!J50)-1</f>
        <v>-2.3314318109343146E-3</v>
      </c>
      <c r="K52" s="42">
        <f>('Monthly ABCs 2017-23'!K51/'Monthly ABCs 2017-23'!K50)-1</f>
        <v>-7.2501771140982552E-3</v>
      </c>
      <c r="L52" s="42">
        <f>('Monthly ABCs 2017-23'!L51/'Monthly ABCs 2017-23'!L50)-1</f>
        <v>1.781243883091066E-2</v>
      </c>
      <c r="M52" s="46">
        <f t="shared" si="45"/>
        <v>3.5574859544476589E-4</v>
      </c>
      <c r="N52" s="118">
        <f t="shared" si="65"/>
        <v>-9.6849268254506921E-3</v>
      </c>
      <c r="O52" s="42">
        <f>('Monthly ABCs 2017-23'!O51/'Monthly ABCs 2017-23'!O50)-1</f>
        <v>-5.8522285919151429E-3</v>
      </c>
      <c r="P52" s="118">
        <f t="shared" si="66"/>
        <v>-6.9534784709562843E-3</v>
      </c>
      <c r="Q52" s="42">
        <f>('Monthly ABCs 2017-23'!Q51/'Monthly ABCs 2017-23'!Q50)-1</f>
        <v>-1.6795222692212008E-2</v>
      </c>
      <c r="R52" s="118">
        <f t="shared" si="67"/>
        <v>-1.1965202863679107E-2</v>
      </c>
      <c r="S52" s="42">
        <f>('Monthly ABCs 2017-23'!S51/'Monthly ABCs 2017-23'!S50)-1</f>
        <v>-1.2426379562591183E-3</v>
      </c>
      <c r="T52" s="42">
        <f>('Monthly ABCs 2017-23'!T51/'Monthly ABCs 2017-23'!T50)-1</f>
        <v>-1.9782421190284061E-2</v>
      </c>
      <c r="U52" s="42">
        <f>('Monthly ABCs 2017-23'!U51/'Monthly ABCs 2017-23'!U50)-1</f>
        <v>-2.7267269026315377E-2</v>
      </c>
      <c r="V52" s="42">
        <f>('Monthly ABCs 2017-23'!V51/'Monthly ABCs 2017-23'!V50)-1</f>
        <v>4.3558059086719059E-3</v>
      </c>
      <c r="W52" s="46">
        <f t="shared" si="46"/>
        <v>-1.1097328924718966E-2</v>
      </c>
      <c r="X52" s="11"/>
      <c r="Z52" s="112"/>
      <c r="AA52" s="11">
        <f t="shared" ref="AA52:AA79" si="70">C52-$M52</f>
        <v>4.6504023244849646E-3</v>
      </c>
      <c r="AB52" s="11">
        <f t="shared" ref="AB52:AB79" si="71">D52-$M52</f>
        <v>2.9754720661504253E-3</v>
      </c>
      <c r="AC52" s="11">
        <f t="shared" ref="AC52:AC79" si="72">E52-$M52</f>
        <v>-9.4116584019664773E-3</v>
      </c>
      <c r="AD52" s="11"/>
      <c r="AE52" s="11"/>
      <c r="AF52" s="11">
        <f t="shared" ref="AF52:AF79" si="73">H52-$M52</f>
        <v>5.9291446126516489E-4</v>
      </c>
      <c r="AG52" s="11">
        <f t="shared" ref="AG52:AG79" si="74">I52-$M52</f>
        <v>-5.9707145694778696E-3</v>
      </c>
      <c r="AH52" s="11">
        <f t="shared" ref="AH52:AH79" si="75">J52-$M52</f>
        <v>-2.6871804063790805E-3</v>
      </c>
      <c r="AI52" s="11">
        <f t="shared" ref="AI52:AI57" si="76">K52-$M52</f>
        <v>-7.6059257095430211E-3</v>
      </c>
      <c r="AJ52" s="11">
        <f t="shared" ref="AJ52:AJ79" si="77">L52-$M52</f>
        <v>1.7456690235465894E-2</v>
      </c>
      <c r="AK52" s="11"/>
      <c r="AL52" s="11">
        <f t="shared" ref="AL52:AL79" si="78">N52-$W52</f>
        <v>1.4124020992682743E-3</v>
      </c>
      <c r="AM52" s="11"/>
      <c r="AN52" s="11">
        <f t="shared" ref="AN52:AN79" si="79">P52-$W52</f>
        <v>4.1438504537626821E-3</v>
      </c>
      <c r="AO52" s="11"/>
      <c r="AP52" s="11">
        <f t="shared" ref="AP52:AP79" si="80">R52-$W52</f>
        <v>-8.6787393896014045E-4</v>
      </c>
      <c r="AQ52" s="11">
        <f t="shared" ref="AQ52:AQ57" si="81">S52-$W52</f>
        <v>9.8546909684598481E-3</v>
      </c>
      <c r="AR52" s="11">
        <f t="shared" ref="AR52:AR79" si="82">T52-$W52</f>
        <v>-8.6850922655650944E-3</v>
      </c>
      <c r="AS52" s="113">
        <f t="shared" ref="AS52:AS79" si="83">U52-$W52</f>
        <v>-1.6169940101596413E-2</v>
      </c>
    </row>
    <row r="53" spans="1:45" x14ac:dyDescent="0.25">
      <c r="A53" s="19">
        <v>44256</v>
      </c>
      <c r="B53" s="118">
        <f t="shared" si="62"/>
        <v>3.3341843560064359E-2</v>
      </c>
      <c r="C53" s="42">
        <f>('Monthly ABCs 2017-23'!C52/'Monthly ABCs 2017-23'!C51)-1</f>
        <v>1.9918638094991392E-2</v>
      </c>
      <c r="D53" s="42">
        <f>('Monthly ABCs 2017-23'!D52/'Monthly ABCs 2017-23'!D51)-1</f>
        <v>0.1591293579189661</v>
      </c>
      <c r="E53" s="42">
        <f>('Monthly ABCs 2017-23'!E52/'Monthly ABCs 2017-23'!E51)-1</f>
        <v>1.1823273179838223E-2</v>
      </c>
      <c r="F53" s="118">
        <f t="shared" si="63"/>
        <v>3.6124008948876379E-2</v>
      </c>
      <c r="G53" s="118">
        <f t="shared" si="64"/>
        <v>3.0520607728232049E-2</v>
      </c>
      <c r="H53" s="42">
        <f>('Monthly ABCs 2017-23'!H52/'Monthly ABCs 2017-23'!H51)-1</f>
        <v>1.4048713389472223E-2</v>
      </c>
      <c r="I53" s="42">
        <f>('Monthly ABCs 2017-23'!I52/'Monthly ABCs 2017-23'!I51)-1</f>
        <v>1.6373520946594278E-2</v>
      </c>
      <c r="J53" s="42">
        <f>('Monthly ABCs 2017-23'!J52/'Monthly ABCs 2017-23'!J51)-1</f>
        <v>1.7175003196340466E-2</v>
      </c>
      <c r="K53" s="42">
        <f>('Monthly ABCs 2017-23'!K52/'Monthly ABCs 2017-23'!K51)-1</f>
        <v>1.2456093198268681E-2</v>
      </c>
      <c r="L53" s="42">
        <f>('Monthly ABCs 2017-23'!L52/'Monthly ABCs 2017-23'!L51)-1</f>
        <v>2.0091906554921213E-2</v>
      </c>
      <c r="M53" s="46">
        <f t="shared" si="45"/>
        <v>3.3877063309924071E-2</v>
      </c>
      <c r="N53" s="118">
        <f t="shared" si="65"/>
        <v>3.1109394843462719E-4</v>
      </c>
      <c r="O53" s="42">
        <f>('Monthly ABCs 2017-23'!O52/'Monthly ABCs 2017-23'!O51)-1</f>
        <v>2.1862618234444131E-2</v>
      </c>
      <c r="P53" s="118">
        <f t="shared" si="66"/>
        <v>3.0425423029290357E-3</v>
      </c>
      <c r="Q53" s="42">
        <f>('Monthly ABCs 2017-23'!Q52/'Monthly ABCs 2017-23'!Q51)-1</f>
        <v>3.0035229792817475E-3</v>
      </c>
      <c r="R53" s="118">
        <f t="shared" si="67"/>
        <v>-1.9691820897937877E-3</v>
      </c>
      <c r="S53" s="42">
        <f>('Monthly ABCs 2017-23'!S52/'Monthly ABCs 2017-23'!S51)-1</f>
        <v>-4.5354029043480626E-3</v>
      </c>
      <c r="T53" s="42">
        <f>('Monthly ABCs 2017-23'!T52/'Monthly ABCs 2017-23'!T51)-1</f>
        <v>9.6295770650014489E-3</v>
      </c>
      <c r="U53" s="42">
        <f>('Monthly ABCs 2017-23'!U52/'Monthly ABCs 2017-23'!U51)-1</f>
        <v>-1.8976289047798245E-2</v>
      </c>
      <c r="V53" s="42">
        <f>('Monthly ABCs 2017-23'!V52/'Monthly ABCs 2017-23'!V51)-1</f>
        <v>-1.7591875231582899E-2</v>
      </c>
      <c r="W53" s="46">
        <f t="shared" si="46"/>
        <v>-1.1013081508336464E-3</v>
      </c>
      <c r="X53" s="11"/>
      <c r="Z53" s="112"/>
      <c r="AA53" s="11">
        <f t="shared" si="70"/>
        <v>-1.3958425214932679E-2</v>
      </c>
      <c r="AB53" s="11">
        <f t="shared" si="71"/>
        <v>0.12525229460904203</v>
      </c>
      <c r="AC53" s="11">
        <f t="shared" si="72"/>
        <v>-2.2053790130085849E-2</v>
      </c>
      <c r="AD53" s="11"/>
      <c r="AE53" s="11"/>
      <c r="AF53" s="11">
        <f t="shared" si="73"/>
        <v>-1.9828349920451849E-2</v>
      </c>
      <c r="AG53" s="11">
        <f t="shared" si="74"/>
        <v>-1.7503542363329794E-2</v>
      </c>
      <c r="AH53" s="11">
        <f t="shared" si="75"/>
        <v>-1.6702060113583606E-2</v>
      </c>
      <c r="AI53" s="11">
        <f t="shared" si="76"/>
        <v>-2.1420970111655391E-2</v>
      </c>
      <c r="AJ53" s="11">
        <f t="shared" si="77"/>
        <v>-1.3785156755002859E-2</v>
      </c>
      <c r="AK53" s="11"/>
      <c r="AL53" s="11">
        <f t="shared" si="78"/>
        <v>1.4124020992682736E-3</v>
      </c>
      <c r="AM53" s="11"/>
      <c r="AN53" s="11">
        <f t="shared" si="79"/>
        <v>4.1438504537626821E-3</v>
      </c>
      <c r="AO53" s="11"/>
      <c r="AP53" s="11">
        <f t="shared" si="80"/>
        <v>-8.6787393896014132E-4</v>
      </c>
      <c r="AQ53" s="11">
        <f t="shared" si="81"/>
        <v>-3.4340947535144162E-3</v>
      </c>
      <c r="AR53" s="11">
        <f t="shared" si="82"/>
        <v>1.0730885215835095E-2</v>
      </c>
      <c r="AS53" s="113">
        <f t="shared" si="83"/>
        <v>-1.7874980896964598E-2</v>
      </c>
    </row>
    <row r="54" spans="1:45" x14ac:dyDescent="0.25">
      <c r="A54" s="19">
        <v>44287</v>
      </c>
      <c r="B54" s="118">
        <f t="shared" si="62"/>
        <v>1.9691432082973422E-2</v>
      </c>
      <c r="C54" s="42">
        <f>('Monthly ABCs 2017-23'!C53/'Monthly ABCs 2017-23'!C52)-1</f>
        <v>2.4490799690668474E-4</v>
      </c>
      <c r="D54" s="42">
        <f>('Monthly ABCs 2017-23'!D53/'Monthly ABCs 2017-23'!D52)-1</f>
        <v>0.15821115718878875</v>
      </c>
      <c r="E54" s="42">
        <f>('Monthly ABCs 2017-23'!E53/'Monthly ABCs 2017-23'!E52)-1</f>
        <v>4.3240919134854838E-3</v>
      </c>
      <c r="F54" s="118">
        <f t="shared" si="63"/>
        <v>2.2473597471785445E-2</v>
      </c>
      <c r="G54" s="118">
        <f t="shared" si="64"/>
        <v>1.6870196251141112E-2</v>
      </c>
      <c r="H54" s="42">
        <f>('Monthly ABCs 2017-23'!H53/'Monthly ABCs 2017-23'!H52)-1</f>
        <v>1.5094745374391039E-3</v>
      </c>
      <c r="I54" s="42">
        <f>('Monthly ABCs 2017-23'!I53/'Monthly ABCs 2017-23'!I52)-1</f>
        <v>7.1558923739403202E-3</v>
      </c>
      <c r="J54" s="42">
        <f>('Monthly ABCs 2017-23'!J53/'Monthly ABCs 2017-23'!J52)-1</f>
        <v>1.2290159492751584E-3</v>
      </c>
      <c r="K54" s="42">
        <f>('Monthly ABCs 2017-23'!K53/'Monthly ABCs 2017-23'!K52)-1</f>
        <v>-5.2451873346576194E-3</v>
      </c>
      <c r="L54" s="42">
        <f>('Monthly ABCs 2017-23'!L53/'Monthly ABCs 2017-23'!L52)-1</f>
        <v>-5.6161379625128127E-3</v>
      </c>
      <c r="M54" s="46">
        <f t="shared" si="45"/>
        <v>2.0226651832833134E-2</v>
      </c>
      <c r="N54" s="118">
        <f t="shared" si="65"/>
        <v>7.3984708345942139E-3</v>
      </c>
      <c r="O54" s="42">
        <f>('Monthly ABCs 2017-23'!O53/'Monthly ABCs 2017-23'!O52)-1</f>
        <v>1.4071414649448721E-2</v>
      </c>
      <c r="P54" s="118">
        <f t="shared" si="66"/>
        <v>1.0129919189088623E-2</v>
      </c>
      <c r="Q54" s="42">
        <f>('Monthly ABCs 2017-23'!Q53/'Monthly ABCs 2017-23'!Q52)-1</f>
        <v>-3.1074046531393007E-3</v>
      </c>
      <c r="R54" s="118">
        <f t="shared" si="67"/>
        <v>5.1181947963657992E-3</v>
      </c>
      <c r="S54" s="42">
        <f>('Monthly ABCs 2017-23'!S53/'Monthly ABCs 2017-23'!S52)-1</f>
        <v>9.9233580945643496E-3</v>
      </c>
      <c r="T54" s="42">
        <f>('Monthly ABCs 2017-23'!T53/'Monthly ABCs 2017-23'!T52)-1</f>
        <v>-9.7204748483591397E-3</v>
      </c>
      <c r="U54" s="42">
        <f>('Monthly ABCs 2017-23'!U53/'Monthly ABCs 2017-23'!U52)-1</f>
        <v>2.6755365267898901E-2</v>
      </c>
      <c r="V54" s="42">
        <f>('Monthly ABCs 2017-23'!V53/'Monthly ABCs 2017-23'!V52)-1</f>
        <v>-2.0058460984578863E-3</v>
      </c>
      <c r="W54" s="46">
        <f t="shared" si="46"/>
        <v>5.9860687353259405E-3</v>
      </c>
      <c r="X54" s="11"/>
      <c r="Z54" s="112"/>
      <c r="AA54" s="11">
        <f t="shared" si="70"/>
        <v>-1.9981743835926449E-2</v>
      </c>
      <c r="AB54" s="11">
        <f t="shared" si="71"/>
        <v>0.13798450535595563</v>
      </c>
      <c r="AC54" s="11">
        <f t="shared" si="72"/>
        <v>-1.590255991934765E-2</v>
      </c>
      <c r="AD54" s="11"/>
      <c r="AE54" s="11"/>
      <c r="AF54" s="11">
        <f t="shared" si="73"/>
        <v>-1.871717729539403E-2</v>
      </c>
      <c r="AG54" s="11">
        <f t="shared" si="74"/>
        <v>-1.3070759458892814E-2</v>
      </c>
      <c r="AH54" s="11">
        <f t="shared" si="75"/>
        <v>-1.8997635883557976E-2</v>
      </c>
      <c r="AI54" s="11">
        <f t="shared" si="76"/>
        <v>-2.5471839167490753E-2</v>
      </c>
      <c r="AJ54" s="11">
        <f t="shared" si="77"/>
        <v>-2.5842789795345947E-2</v>
      </c>
      <c r="AK54" s="11"/>
      <c r="AL54" s="11">
        <f t="shared" si="78"/>
        <v>1.4124020992682734E-3</v>
      </c>
      <c r="AM54" s="11"/>
      <c r="AN54" s="11">
        <f t="shared" si="79"/>
        <v>4.1438504537626821E-3</v>
      </c>
      <c r="AO54" s="11"/>
      <c r="AP54" s="11">
        <f t="shared" si="80"/>
        <v>-8.6787393896014132E-4</v>
      </c>
      <c r="AQ54" s="11">
        <f t="shared" si="81"/>
        <v>3.9372893592384091E-3</v>
      </c>
      <c r="AR54" s="11">
        <f t="shared" si="82"/>
        <v>-1.5706543583685079E-2</v>
      </c>
      <c r="AS54" s="113">
        <f t="shared" si="83"/>
        <v>2.0769296532572961E-2</v>
      </c>
    </row>
    <row r="55" spans="1:45" x14ac:dyDescent="0.25">
      <c r="A55" s="19">
        <v>44317</v>
      </c>
      <c r="B55" s="118">
        <f t="shared" si="62"/>
        <v>1.0575382317563657E-2</v>
      </c>
      <c r="C55" s="42">
        <f>('Monthly ABCs 2017-23'!C54/'Monthly ABCs 2017-23'!C53)-1</f>
        <v>-2.3294089917137772E-2</v>
      </c>
      <c r="D55" s="42">
        <f>('Monthly ABCs 2017-23'!D54/'Monthly ABCs 2017-23'!D53)-1</f>
        <v>0.14126393128989134</v>
      </c>
      <c r="E55" s="42">
        <f>('Monthly ABCs 2017-23'!E54/'Monthly ABCs 2017-23'!E53)-1</f>
        <v>-1.927031823662495E-2</v>
      </c>
      <c r="F55" s="118">
        <f t="shared" si="63"/>
        <v>1.3357547706375681E-2</v>
      </c>
      <c r="G55" s="118">
        <f t="shared" si="64"/>
        <v>7.7541464857313492E-3</v>
      </c>
      <c r="H55" s="42">
        <f>('Monthly ABCs 2017-23'!H54/'Monthly ABCs 2017-23'!H53)-1</f>
        <v>-1.299494984948657E-2</v>
      </c>
      <c r="I55" s="42">
        <f>('Monthly ABCs 2017-23'!I54/'Monthly ABCs 2017-23'!I53)-1</f>
        <v>-2.5787044888559651E-2</v>
      </c>
      <c r="J55" s="42">
        <f>('Monthly ABCs 2017-23'!J54/'Monthly ABCs 2017-23'!J53)-1</f>
        <v>5.6632724229319642E-3</v>
      </c>
      <c r="K55" s="42">
        <f>('Monthly ABCs 2017-23'!K54/'Monthly ABCs 2017-23'!K53)-1</f>
        <v>-2.852673230882008E-4</v>
      </c>
      <c r="L55" s="42">
        <f>('Monthly ABCs 2017-23'!L54/'Monthly ABCs 2017-23'!L53)-1</f>
        <v>2.3589283041460796E-2</v>
      </c>
      <c r="M55" s="46">
        <f t="shared" si="45"/>
        <v>1.111060206742337E-2</v>
      </c>
      <c r="N55" s="118">
        <f t="shared" si="65"/>
        <v>-2.0372141065400067E-2</v>
      </c>
      <c r="O55" s="42">
        <f>('Monthly ABCs 2017-23'!O54/'Monthly ABCs 2017-23'!O53)-1</f>
        <v>-4.50881291241223E-2</v>
      </c>
      <c r="P55" s="118">
        <f t="shared" si="66"/>
        <v>-1.764069271090566E-2</v>
      </c>
      <c r="Q55" s="42">
        <f>('Monthly ABCs 2017-23'!Q54/'Monthly ABCs 2017-23'!Q53)-1</f>
        <v>-1.9671639802850693E-2</v>
      </c>
      <c r="R55" s="118">
        <f t="shared" si="67"/>
        <v>-2.2652417103628482E-2</v>
      </c>
      <c r="S55" s="42">
        <f>('Monthly ABCs 2017-23'!S54/'Monthly ABCs 2017-23'!S53)-1</f>
        <v>-1.6009041278855274E-2</v>
      </c>
      <c r="T55" s="42">
        <f>('Monthly ABCs 2017-23'!T54/'Monthly ABCs 2017-23'!T53)-1</f>
        <v>-5.6638323846295302E-3</v>
      </c>
      <c r="U55" s="42">
        <f>('Monthly ABCs 2017-23'!U54/'Monthly ABCs 2017-23'!U53)-1</f>
        <v>-3.1931906498475549E-2</v>
      </c>
      <c r="V55" s="42">
        <f>('Monthly ABCs 2017-23'!V54/'Monthly ABCs 2017-23'!V53)-1</f>
        <v>-1.2342709899076709E-2</v>
      </c>
      <c r="W55" s="46">
        <f t="shared" si="46"/>
        <v>-2.1784543164668341E-2</v>
      </c>
      <c r="X55" s="11"/>
      <c r="Z55" s="112"/>
      <c r="AA55" s="11">
        <f t="shared" si="70"/>
        <v>-3.4404691984561142E-2</v>
      </c>
      <c r="AB55" s="11">
        <f t="shared" si="71"/>
        <v>0.13015332922246797</v>
      </c>
      <c r="AC55" s="11">
        <f t="shared" si="72"/>
        <v>-3.038092030404832E-2</v>
      </c>
      <c r="AD55" s="11"/>
      <c r="AE55" s="11"/>
      <c r="AF55" s="11">
        <f t="shared" si="73"/>
        <v>-2.410555191690994E-2</v>
      </c>
      <c r="AG55" s="11">
        <f t="shared" si="74"/>
        <v>-3.6897646955983021E-2</v>
      </c>
      <c r="AH55" s="11">
        <f t="shared" si="75"/>
        <v>-5.4473296444914054E-3</v>
      </c>
      <c r="AI55" s="11">
        <f t="shared" si="76"/>
        <v>-1.139586939051157E-2</v>
      </c>
      <c r="AJ55" s="11">
        <f t="shared" si="77"/>
        <v>1.2478680974037426E-2</v>
      </c>
      <c r="AK55" s="11"/>
      <c r="AL55" s="11">
        <f t="shared" si="78"/>
        <v>1.4124020992682743E-3</v>
      </c>
      <c r="AM55" s="11"/>
      <c r="AN55" s="11">
        <f t="shared" si="79"/>
        <v>4.1438504537626812E-3</v>
      </c>
      <c r="AO55" s="11"/>
      <c r="AP55" s="11">
        <f t="shared" si="80"/>
        <v>-8.6787393896014045E-4</v>
      </c>
      <c r="AQ55" s="11">
        <f t="shared" si="81"/>
        <v>5.7755018858130676E-3</v>
      </c>
      <c r="AR55" s="11">
        <f t="shared" si="82"/>
        <v>1.6120710780038811E-2</v>
      </c>
      <c r="AS55" s="113">
        <f t="shared" si="83"/>
        <v>-1.0147363333807207E-2</v>
      </c>
    </row>
    <row r="56" spans="1:45" x14ac:dyDescent="0.25">
      <c r="A56" s="19">
        <v>44348</v>
      </c>
      <c r="B56" s="118">
        <f t="shared" si="62"/>
        <v>9.7702997900759522E-3</v>
      </c>
      <c r="C56" s="42">
        <f>('Monthly ABCs 2017-23'!C55/'Monthly ABCs 2017-23'!C54)-1</f>
        <v>-1.3608902425324199E-2</v>
      </c>
      <c r="D56" s="42">
        <f>('Monthly ABCs 2017-23'!D55/'Monthly ABCs 2017-23'!D54)-1</f>
        <v>0.10290071851662486</v>
      </c>
      <c r="E56" s="42">
        <f>('Monthly ABCs 2017-23'!E55/'Monthly ABCs 2017-23'!E54)-1</f>
        <v>-1.0429530905946338E-2</v>
      </c>
      <c r="F56" s="118">
        <f t="shared" si="63"/>
        <v>1.2552465178887976E-2</v>
      </c>
      <c r="G56" s="118">
        <f t="shared" si="64"/>
        <v>6.9490639582436443E-3</v>
      </c>
      <c r="H56" s="42">
        <f>('Monthly ABCs 2017-23'!H55/'Monthly ABCs 2017-23'!H54)-1</f>
        <v>-7.4511346140972989E-3</v>
      </c>
      <c r="I56" s="42">
        <f>('Monthly ABCs 2017-23'!I55/'Monthly ABCs 2017-23'!I54)-1</f>
        <v>-1.0935094920472066E-2</v>
      </c>
      <c r="J56" s="42">
        <f>('Monthly ABCs 2017-23'!J55/'Monthly ABCs 2017-23'!J54)-1</f>
        <v>-7.0461606746560212E-3</v>
      </c>
      <c r="K56" s="42">
        <f>('Monthly ABCs 2017-23'!K55/'Monthly ABCs 2017-23'!K54)-1</f>
        <v>-2.396929279540494E-2</v>
      </c>
      <c r="L56" s="42">
        <f>('Monthly ABCs 2017-23'!L55/'Monthly ABCs 2017-23'!L54)-1</f>
        <v>5.2983554138761324E-2</v>
      </c>
      <c r="M56" s="46">
        <f t="shared" si="45"/>
        <v>1.0305519539935665E-2</v>
      </c>
      <c r="N56" s="118">
        <f t="shared" si="65"/>
        <v>-1.6075518022767337E-2</v>
      </c>
      <c r="O56" s="42">
        <f>('Monthly ABCs 2017-23'!O55/'Monthly ABCs 2017-23'!O54)-1</f>
        <v>-7.9439469387220241E-3</v>
      </c>
      <c r="P56" s="118">
        <f t="shared" si="66"/>
        <v>-1.334406966827293E-2</v>
      </c>
      <c r="Q56" s="42">
        <f>('Monthly ABCs 2017-23'!Q55/'Monthly ABCs 2017-23'!Q54)-1</f>
        <v>-2.2532637164413893E-2</v>
      </c>
      <c r="R56" s="118">
        <f t="shared" si="67"/>
        <v>-1.8355794060995752E-2</v>
      </c>
      <c r="S56" s="42">
        <f>('Monthly ABCs 2017-23'!S55/'Monthly ABCs 2017-23'!S54)-1</f>
        <v>-1.2173648914812985E-2</v>
      </c>
      <c r="T56" s="42">
        <f>('Monthly ABCs 2017-23'!T55/'Monthly ABCs 2017-23'!T54)-1</f>
        <v>-7.1879282777523867E-3</v>
      </c>
      <c r="U56" s="42">
        <f>('Monthly ABCs 2017-23'!U55/'Monthly ABCs 2017-23'!U54)-1</f>
        <v>-2.1668480736126261E-2</v>
      </c>
      <c r="V56" s="42">
        <f>('Monthly ABCs 2017-23'!V55/'Monthly ABCs 2017-23'!V54)-1</f>
        <v>-3.3420878700386125E-2</v>
      </c>
      <c r="W56" s="46">
        <f t="shared" si="46"/>
        <v>-1.7487920122035611E-2</v>
      </c>
      <c r="X56" s="11"/>
      <c r="Z56" s="112"/>
      <c r="AA56" s="11">
        <f t="shared" si="70"/>
        <v>-2.3914421965259863E-2</v>
      </c>
      <c r="AB56" s="11">
        <f t="shared" si="71"/>
        <v>9.2595198976689191E-2</v>
      </c>
      <c r="AC56" s="11">
        <f t="shared" si="72"/>
        <v>-2.0735050445882003E-2</v>
      </c>
      <c r="AD56" s="11"/>
      <c r="AE56" s="11"/>
      <c r="AF56" s="11">
        <f t="shared" si="73"/>
        <v>-1.7756654154032964E-2</v>
      </c>
      <c r="AG56" s="11">
        <f t="shared" si="74"/>
        <v>-2.1240614460407731E-2</v>
      </c>
      <c r="AH56" s="11">
        <f t="shared" si="75"/>
        <v>-1.7351680214591686E-2</v>
      </c>
      <c r="AI56" s="11">
        <f t="shared" si="76"/>
        <v>-3.4274812335340604E-2</v>
      </c>
      <c r="AJ56" s="11">
        <f t="shared" si="77"/>
        <v>4.2678034598825659E-2</v>
      </c>
      <c r="AK56" s="11"/>
      <c r="AL56" s="11">
        <f t="shared" si="78"/>
        <v>1.4124020992682743E-3</v>
      </c>
      <c r="AM56" s="11"/>
      <c r="AN56" s="11">
        <f t="shared" si="79"/>
        <v>4.1438504537626812E-3</v>
      </c>
      <c r="AO56" s="11"/>
      <c r="AP56" s="11">
        <f t="shared" si="80"/>
        <v>-8.6787393896014045E-4</v>
      </c>
      <c r="AQ56" s="11">
        <f t="shared" si="81"/>
        <v>5.3142712072226268E-3</v>
      </c>
      <c r="AR56" s="11">
        <f t="shared" si="82"/>
        <v>1.0299991844283225E-2</v>
      </c>
      <c r="AS56" s="113">
        <f t="shared" si="83"/>
        <v>-4.1805606140906497E-3</v>
      </c>
    </row>
    <row r="57" spans="1:45" x14ac:dyDescent="0.25">
      <c r="A57" s="19">
        <v>44378</v>
      </c>
      <c r="B57" s="118">
        <f t="shared" si="62"/>
        <v>-1.0110225699731211E-2</v>
      </c>
      <c r="C57" s="42">
        <f>('Monthly ABCs 2017-23'!C56/'Monthly ABCs 2017-23'!C55)-1</f>
        <v>-1.5336300833198924E-2</v>
      </c>
      <c r="D57" s="42">
        <f>('Monthly ABCs 2017-23'!D56/'Monthly ABCs 2017-23'!D55)-1</f>
        <v>-4.7285241264214406E-3</v>
      </c>
      <c r="E57" s="42">
        <f>('Monthly ABCs 2017-23'!E56/'Monthly ABCs 2017-23'!E55)-1</f>
        <v>-1.2362568331946711E-2</v>
      </c>
      <c r="F57" s="118">
        <f t="shared" si="63"/>
        <v>-7.3280603109191871E-3</v>
      </c>
      <c r="G57" s="118">
        <f t="shared" si="64"/>
        <v>-1.2931461531563519E-2</v>
      </c>
      <c r="H57" s="42">
        <f>('Monthly ABCs 2017-23'!H56/'Monthly ABCs 2017-23'!H55)-1</f>
        <v>-1.7838250232883546E-2</v>
      </c>
      <c r="I57" s="42">
        <f>('Monthly ABCs 2017-23'!I56/'Monthly ABCs 2017-23'!I55)-1</f>
        <v>-1.6326927619603415E-2</v>
      </c>
      <c r="J57" s="42">
        <f>('Monthly ABCs 2017-23'!J56/'Monthly ABCs 2017-23'!J55)-1</f>
        <v>2.1651673464826438E-3</v>
      </c>
      <c r="K57" s="42">
        <f>('Monthly ABCs 2017-23'!K56/'Monthly ABCs 2017-23'!K55)-1</f>
        <v>-8.4971943226292979E-3</v>
      </c>
      <c r="L57" s="42">
        <f>('Monthly ABCs 2017-23'!L56/'Monthly ABCs 2017-23'!L55)-1</f>
        <v>-3.6754494787712977E-3</v>
      </c>
      <c r="M57" s="46">
        <f>AVERAGE(C57:E57,H57:L57)</f>
        <v>-9.5750059498714984E-3</v>
      </c>
      <c r="N57" s="118">
        <f t="shared" si="65"/>
        <v>-1.9418107214550971E-2</v>
      </c>
      <c r="O57" s="42">
        <f>('Monthly ABCs 2017-23'!O56/'Monthly ABCs 2017-23'!O55)-1</f>
        <v>-2.3921830861634907E-2</v>
      </c>
      <c r="P57" s="118">
        <f t="shared" si="66"/>
        <v>-1.6686658860056564E-2</v>
      </c>
      <c r="Q57" s="42">
        <f>('Monthly ABCs 2017-23'!Q56/'Monthly ABCs 2017-23'!Q55)-1</f>
        <v>-1.4902342392437595E-2</v>
      </c>
      <c r="R57" s="118">
        <f t="shared" si="67"/>
        <v>-2.1698383252779386E-2</v>
      </c>
      <c r="S57" s="42">
        <f>('Monthly ABCs 2017-23'!S56/'Monthly ABCs 2017-23'!S55)-1</f>
        <v>-1.3250951301072345E-2</v>
      </c>
      <c r="T57" s="42">
        <f>('Monthly ABCs 2017-23'!T56/'Monthly ABCs 2017-23'!T55)-1</f>
        <v>-1.7492396954468026E-2</v>
      </c>
      <c r="U57" s="42">
        <f>('Monthly ABCs 2017-23'!U56/'Monthly ABCs 2017-23'!U55)-1</f>
        <v>-2.4042103269789172E-2</v>
      </c>
      <c r="V57" s="42">
        <f>('Monthly ABCs 2017-23'!V56/'Monthly ABCs 2017-23'!V55)-1</f>
        <v>-3.1373431103513427E-2</v>
      </c>
      <c r="W57" s="46">
        <f t="shared" si="46"/>
        <v>-2.0830509313819245E-2</v>
      </c>
      <c r="X57" s="11"/>
      <c r="Z57" s="112"/>
      <c r="AA57" s="11">
        <f t="shared" si="70"/>
        <v>-5.7612948833274252E-3</v>
      </c>
      <c r="AB57" s="11">
        <f t="shared" si="71"/>
        <v>4.8464818234500578E-3</v>
      </c>
      <c r="AC57" s="11">
        <f t="shared" si="72"/>
        <v>-2.7875623820752121E-3</v>
      </c>
      <c r="AD57" s="11"/>
      <c r="AE57" s="11"/>
      <c r="AF57" s="11">
        <f t="shared" si="73"/>
        <v>-8.2632442830120473E-3</v>
      </c>
      <c r="AG57" s="11">
        <f t="shared" si="74"/>
        <v>-6.7519216697319168E-3</v>
      </c>
      <c r="AH57" s="11">
        <f t="shared" si="75"/>
        <v>1.1740173296354142E-2</v>
      </c>
      <c r="AI57" s="11">
        <f t="shared" si="76"/>
        <v>1.0778116272422006E-3</v>
      </c>
      <c r="AJ57" s="11">
        <f t="shared" si="77"/>
        <v>5.8995564711002008E-3</v>
      </c>
      <c r="AK57" s="11"/>
      <c r="AL57" s="11">
        <f t="shared" si="78"/>
        <v>1.4124020992682743E-3</v>
      </c>
      <c r="AM57" s="11"/>
      <c r="AN57" s="11">
        <f t="shared" si="79"/>
        <v>4.1438504537626812E-3</v>
      </c>
      <c r="AO57" s="11"/>
      <c r="AP57" s="11">
        <f t="shared" si="80"/>
        <v>-8.6787393896014045E-4</v>
      </c>
      <c r="AQ57" s="11">
        <f t="shared" si="81"/>
        <v>7.5795580127469009E-3</v>
      </c>
      <c r="AR57" s="11">
        <f t="shared" si="82"/>
        <v>3.3381123593512196E-3</v>
      </c>
      <c r="AS57" s="113">
        <f t="shared" si="83"/>
        <v>-3.2115939559699269E-3</v>
      </c>
    </row>
    <row r="58" spans="1:45" x14ac:dyDescent="0.25">
      <c r="A58" s="19">
        <v>44409</v>
      </c>
      <c r="B58" s="118">
        <f t="shared" si="62"/>
        <v>-5.3272974968325741E-3</v>
      </c>
      <c r="C58" s="42">
        <f>('Monthly ABCs 2017-23'!C57/'Monthly ABCs 2017-23'!C56)-1</f>
        <v>-8.7659173422723891E-3</v>
      </c>
      <c r="D58" s="42">
        <f>('Monthly ABCs 2017-23'!D57/'Monthly ABCs 2017-23'!D56)-1</f>
        <v>4.0513233695356199E-3</v>
      </c>
      <c r="E58" s="42">
        <f>('Monthly ABCs 2017-23'!E57/'Monthly ABCs 2017-23'!E56)-1</f>
        <v>-6.3349823321554588E-3</v>
      </c>
      <c r="F58" s="118">
        <f t="shared" si="63"/>
        <v>-2.5451321080205511E-3</v>
      </c>
      <c r="G58" s="118">
        <f t="shared" si="64"/>
        <v>-8.148533328664883E-3</v>
      </c>
      <c r="H58" s="42">
        <f>('Monthly ABCs 2017-23'!H57/'Monthly ABCs 2017-23'!H56)-1</f>
        <v>-3.0685246619258644E-3</v>
      </c>
      <c r="I58" s="42">
        <f>('Monthly ABCs 2017-23'!I57/'Monthly ABCs 2017-23'!I56)-1</f>
        <v>-4.6427091573435497E-3</v>
      </c>
      <c r="J58" s="42">
        <f>('Monthly ABCs 2017-23'!J57/'Monthly ABCs 2017-23'!J56)-1</f>
        <v>7.5547440168379776E-3</v>
      </c>
      <c r="K58" s="120">
        <f>M58+$AI$80</f>
        <v>-4.8705129928135471E-3</v>
      </c>
      <c r="L58" s="42">
        <f>('Monthly ABCs 2017-23'!L57/'Monthly ABCs 2017-23'!L56)-1</f>
        <v>-2.2338478121486371E-2</v>
      </c>
      <c r="M58" s="46">
        <f>AVERAGE(C58:E58,H58:J58,L58)</f>
        <v>-4.7920777469728625E-3</v>
      </c>
      <c r="N58" s="118">
        <f t="shared" si="65"/>
        <v>-5.9364150022447318E-3</v>
      </c>
      <c r="O58" s="42">
        <f>('Monthly ABCs 2017-23'!O57/'Monthly ABCs 2017-23'!O56)-1</f>
        <v>-4.06992547694629E-3</v>
      </c>
      <c r="P58" s="118">
        <f t="shared" si="66"/>
        <v>-3.2049666477503231E-3</v>
      </c>
      <c r="Q58" s="42">
        <f>('Monthly ABCs 2017-23'!Q57/'Monthly ABCs 2017-23'!Q56)-1</f>
        <v>-7.7614552022917671E-3</v>
      </c>
      <c r="R58" s="118">
        <f t="shared" si="67"/>
        <v>-8.2166910404731456E-3</v>
      </c>
      <c r="S58" s="42">
        <f>('Monthly ABCs 2017-23'!S57/'Monthly ABCs 2017-23'!S56)-1</f>
        <v>-6.6511505614038624E-3</v>
      </c>
      <c r="T58" s="120">
        <f>W58+$AQ$80</f>
        <v>-2.3569893349285583E-3</v>
      </c>
      <c r="U58" s="42">
        <f>('Monthly ABCs 2017-23'!U57/'Monthly ABCs 2017-23'!U56)-1</f>
        <v>-8.7315767772400132E-4</v>
      </c>
      <c r="V58" s="42">
        <f>('Monthly ABCs 2017-23'!V57/'Monthly ABCs 2017-23'!V56)-1</f>
        <v>-1.7388396589199107E-2</v>
      </c>
      <c r="W58" s="46">
        <f>AVERAGE(O58,Q58,S58,U58:V58)</f>
        <v>-7.3488171015130051E-3</v>
      </c>
      <c r="X58" s="11"/>
      <c r="Z58" s="112"/>
      <c r="AA58" s="11">
        <f t="shared" si="70"/>
        <v>-3.9738395952995265E-3</v>
      </c>
      <c r="AB58" s="11">
        <f t="shared" si="71"/>
        <v>8.8434011165084824E-3</v>
      </c>
      <c r="AC58" s="11">
        <f t="shared" si="72"/>
        <v>-1.5429045851825963E-3</v>
      </c>
      <c r="AD58" s="11"/>
      <c r="AE58" s="11"/>
      <c r="AF58" s="11">
        <f t="shared" si="73"/>
        <v>1.7235530850469982E-3</v>
      </c>
      <c r="AG58" s="11">
        <f t="shared" si="74"/>
        <v>1.4936858962931281E-4</v>
      </c>
      <c r="AH58" s="11">
        <f t="shared" si="75"/>
        <v>1.234682176381084E-2</v>
      </c>
      <c r="AI58" s="11"/>
      <c r="AJ58" s="11">
        <f t="shared" si="77"/>
        <v>-1.7546400374513507E-2</v>
      </c>
      <c r="AK58" s="11"/>
      <c r="AL58" s="11">
        <f t="shared" si="78"/>
        <v>1.4124020992682734E-3</v>
      </c>
      <c r="AM58" s="11"/>
      <c r="AN58" s="11">
        <f t="shared" si="79"/>
        <v>4.1438504537626821E-3</v>
      </c>
      <c r="AO58" s="11"/>
      <c r="AP58" s="11">
        <f t="shared" si="80"/>
        <v>-8.6787393896014045E-4</v>
      </c>
      <c r="AQ58" s="11"/>
      <c r="AR58" s="11">
        <f t="shared" si="82"/>
        <v>4.9918277665844469E-3</v>
      </c>
      <c r="AS58" s="113">
        <f t="shared" si="83"/>
        <v>6.4756594237890038E-3</v>
      </c>
    </row>
    <row r="59" spans="1:45" x14ac:dyDescent="0.25">
      <c r="A59" s="19">
        <v>44440</v>
      </c>
      <c r="B59" s="118">
        <f t="shared" si="62"/>
        <v>1.0647608765445359E-2</v>
      </c>
      <c r="C59" s="42">
        <f>('Monthly ABCs 2017-23'!C58/'Monthly ABCs 2017-23'!C57)-1</f>
        <v>-5.0391931240512111E-3</v>
      </c>
      <c r="D59" s="42">
        <f>('Monthly ABCs 2017-23'!D58/'Monthly ABCs 2017-23'!D57)-1</f>
        <v>4.2124442698499021E-2</v>
      </c>
      <c r="E59" s="42">
        <f>('Monthly ABCs 2017-23'!E58/'Monthly ABCs 2017-23'!E57)-1</f>
        <v>-9.7351703654814381E-3</v>
      </c>
      <c r="F59" s="118">
        <f t="shared" si="63"/>
        <v>1.3429774154257381E-2</v>
      </c>
      <c r="G59" s="118">
        <f t="shared" si="64"/>
        <v>7.8263729336130496E-3</v>
      </c>
      <c r="H59" s="42">
        <f>('Monthly ABCs 2017-23'!H58/'Monthly ABCs 2017-23'!H57)-1</f>
        <v>-8.6613630884733173E-3</v>
      </c>
      <c r="I59" s="42">
        <f>('Monthly ABCs 2017-23'!I58/'Monthly ABCs 2017-23'!I57)-1</f>
        <v>-9.7639434221108434E-3</v>
      </c>
      <c r="J59" s="42">
        <f>('Monthly ABCs 2017-23'!J58/'Monthly ABCs 2017-23'!J57)-1</f>
        <v>5.8172511586083164E-3</v>
      </c>
      <c r="K59" s="120">
        <f t="shared" ref="K59:K79" si="84">M59+$AI$80</f>
        <v>1.1104393269464385E-2</v>
      </c>
      <c r="L59" s="42">
        <f>('Monthly ABCs 2017-23'!L58/'Monthly ABCs 2017-23'!L57)-1</f>
        <v>6.3537775750144965E-2</v>
      </c>
      <c r="M59" s="46">
        <f t="shared" ref="M59:M79" si="85">AVERAGE(C59:E59,H59:J59,L59)</f>
        <v>1.118282851530507E-2</v>
      </c>
      <c r="N59" s="118">
        <f t="shared" si="65"/>
        <v>-1.1378738747347515E-2</v>
      </c>
      <c r="O59" s="42">
        <f>('Monthly ABCs 2017-23'!O58/'Monthly ABCs 2017-23'!O57)-1</f>
        <v>-1.5536081251975919E-2</v>
      </c>
      <c r="P59" s="118">
        <f t="shared" si="66"/>
        <v>-8.6472903928531061E-3</v>
      </c>
      <c r="Q59" s="42">
        <f>('Monthly ABCs 2017-23'!Q58/'Monthly ABCs 2017-23'!Q57)-1</f>
        <v>-1.6678992504942203E-2</v>
      </c>
      <c r="R59" s="118">
        <f t="shared" si="67"/>
        <v>-1.365901478557593E-2</v>
      </c>
      <c r="S59" s="42">
        <f>('Monthly ABCs 2017-23'!S58/'Monthly ABCs 2017-23'!S57)-1</f>
        <v>-7.4015254004666797E-3</v>
      </c>
      <c r="T59" s="120">
        <f t="shared" ref="T59:T79" si="86">W59+$AQ$80</f>
        <v>-7.7993130800313422E-3</v>
      </c>
      <c r="U59" s="42">
        <f>('Monthly ABCs 2017-23'!U58/'Monthly ABCs 2017-23'!U57)-1</f>
        <v>-8.5773703077329788E-4</v>
      </c>
      <c r="V59" s="42">
        <f>('Monthly ABCs 2017-23'!V58/'Monthly ABCs 2017-23'!V57)-1</f>
        <v>-2.3481368044920847E-2</v>
      </c>
      <c r="W59" s="46">
        <f t="shared" ref="W59:W79" si="87">AVERAGE(O59,Q59,S59,U59:V59)</f>
        <v>-1.2791140846615789E-2</v>
      </c>
      <c r="X59" s="11"/>
      <c r="Z59" s="112"/>
      <c r="AA59" s="11">
        <f t="shared" si="70"/>
        <v>-1.6222021639356279E-2</v>
      </c>
      <c r="AB59" s="11">
        <f t="shared" si="71"/>
        <v>3.0941614183193952E-2</v>
      </c>
      <c r="AC59" s="11">
        <f t="shared" si="72"/>
        <v>-2.0917998880786506E-2</v>
      </c>
      <c r="AD59" s="11"/>
      <c r="AE59" s="11"/>
      <c r="AF59" s="11">
        <f t="shared" si="73"/>
        <v>-1.9844191603778386E-2</v>
      </c>
      <c r="AG59" s="11">
        <f t="shared" si="74"/>
        <v>-2.0946771937415912E-2</v>
      </c>
      <c r="AH59" s="11">
        <f t="shared" si="75"/>
        <v>-5.3655773566967536E-3</v>
      </c>
      <c r="AI59" s="11"/>
      <c r="AJ59" s="11">
        <f t="shared" si="77"/>
        <v>5.2354947234839896E-2</v>
      </c>
      <c r="AK59" s="11"/>
      <c r="AL59" s="11">
        <f t="shared" si="78"/>
        <v>1.4124020992682743E-3</v>
      </c>
      <c r="AM59" s="11"/>
      <c r="AN59" s="11">
        <f t="shared" si="79"/>
        <v>4.1438504537626829E-3</v>
      </c>
      <c r="AO59" s="11"/>
      <c r="AP59" s="11">
        <f t="shared" si="80"/>
        <v>-8.6787393896014045E-4</v>
      </c>
      <c r="AQ59" s="11"/>
      <c r="AR59" s="11">
        <f t="shared" si="82"/>
        <v>4.9918277665844469E-3</v>
      </c>
      <c r="AS59" s="113">
        <f t="shared" si="83"/>
        <v>1.1933403815842491E-2</v>
      </c>
    </row>
    <row r="60" spans="1:45" x14ac:dyDescent="0.25">
      <c r="A60" s="19">
        <v>44470</v>
      </c>
      <c r="B60" s="118">
        <f t="shared" si="62"/>
        <v>2.292023257231009E-2</v>
      </c>
      <c r="C60" s="42">
        <f>('Monthly ABCs 2017-23'!C59/'Monthly ABCs 2017-23'!C58)-1</f>
        <v>-1.1131731461502592E-2</v>
      </c>
      <c r="D60" s="42">
        <f>('Monthly ABCs 2017-23'!D59/'Monthly ABCs 2017-23'!D58)-1</f>
        <v>-9.8407018627244547E-4</v>
      </c>
      <c r="E60" s="42">
        <f>('Monthly ABCs 2017-23'!E59/'Monthly ABCs 2017-23'!E58)-1</f>
        <v>-1.6306268260521062E-2</v>
      </c>
      <c r="F60" s="118">
        <f t="shared" si="63"/>
        <v>2.5702397961122114E-2</v>
      </c>
      <c r="G60" s="118">
        <f t="shared" si="64"/>
        <v>2.0098996740477784E-2</v>
      </c>
      <c r="H60" s="42">
        <f>('Monthly ABCs 2017-23'!H59/'Monthly ABCs 2017-23'!H58)-1</f>
        <v>-1.8742075003039704E-2</v>
      </c>
      <c r="I60" s="42">
        <f>('Monthly ABCs 2017-23'!I59/'Monthly ABCs 2017-23'!I58)-1</f>
        <v>-1.6677335830236117E-2</v>
      </c>
      <c r="J60" s="42">
        <f>('Monthly ABCs 2017-23'!J59/'Monthly ABCs 2017-23'!J58)-1</f>
        <v>-9.2221358769281059E-3</v>
      </c>
      <c r="K60" s="120">
        <f t="shared" si="84"/>
        <v>2.3377017076329117E-2</v>
      </c>
      <c r="L60" s="42">
        <f>('Monthly ABCs 2017-23'!L59/'Monthly ABCs 2017-23'!L58)-1</f>
        <v>0.23725178287368864</v>
      </c>
      <c r="M60" s="46">
        <f t="shared" si="85"/>
        <v>2.3455452322169803E-2</v>
      </c>
      <c r="N60" s="118">
        <f t="shared" si="65"/>
        <v>-2.2473514308782704E-2</v>
      </c>
      <c r="O60" s="42">
        <f>('Monthly ABCs 2017-23'!O59/'Monthly ABCs 2017-23'!O58)-1</f>
        <v>-9.6556724723639853E-3</v>
      </c>
      <c r="P60" s="118">
        <f t="shared" si="66"/>
        <v>-1.9742065954288297E-2</v>
      </c>
      <c r="Q60" s="42">
        <f>('Monthly ABCs 2017-23'!Q59/'Monthly ABCs 2017-23'!Q58)-1</f>
        <v>-2.1720343793955044E-2</v>
      </c>
      <c r="R60" s="118">
        <f t="shared" si="67"/>
        <v>-2.4753790347011119E-2</v>
      </c>
      <c r="S60" s="42">
        <f>('Monthly ABCs 2017-23'!S59/'Monthly ABCs 2017-23'!S58)-1</f>
        <v>-2.9313290732930986E-2</v>
      </c>
      <c r="T60" s="120">
        <f t="shared" si="86"/>
        <v>-1.8894088641466533E-2</v>
      </c>
      <c r="U60" s="42">
        <f>('Monthly ABCs 2017-23'!U59/'Monthly ABCs 2017-23'!U58)-1</f>
        <v>-4.2235270297631078E-2</v>
      </c>
      <c r="V60" s="42">
        <f>('Monthly ABCs 2017-23'!V59/'Monthly ABCs 2017-23'!V58)-1</f>
        <v>-1.6505004743373797E-2</v>
      </c>
      <c r="W60" s="46">
        <f t="shared" si="87"/>
        <v>-2.3885916408050979E-2</v>
      </c>
      <c r="X60" s="11"/>
      <c r="Z60" s="112"/>
      <c r="AA60" s="11">
        <f t="shared" si="70"/>
        <v>-3.4587183783672398E-2</v>
      </c>
      <c r="AB60" s="11">
        <f t="shared" si="71"/>
        <v>-2.4439522508442248E-2</v>
      </c>
      <c r="AC60" s="11">
        <f t="shared" si="72"/>
        <v>-3.9761720582690868E-2</v>
      </c>
      <c r="AD60" s="11"/>
      <c r="AE60" s="11"/>
      <c r="AF60" s="11">
        <f t="shared" si="73"/>
        <v>-4.2197527325209511E-2</v>
      </c>
      <c r="AG60" s="11">
        <f t="shared" si="74"/>
        <v>-4.0132788152405924E-2</v>
      </c>
      <c r="AH60" s="11">
        <f t="shared" si="75"/>
        <v>-3.2677588199097912E-2</v>
      </c>
      <c r="AI60" s="11"/>
      <c r="AJ60" s="11">
        <f t="shared" si="77"/>
        <v>0.21379633055151884</v>
      </c>
      <c r="AK60" s="11"/>
      <c r="AL60" s="11">
        <f t="shared" si="78"/>
        <v>1.4124020992682743E-3</v>
      </c>
      <c r="AM60" s="11"/>
      <c r="AN60" s="11">
        <f t="shared" si="79"/>
        <v>4.1438504537626812E-3</v>
      </c>
      <c r="AO60" s="11"/>
      <c r="AP60" s="11">
        <f t="shared" si="80"/>
        <v>-8.6787393896014045E-4</v>
      </c>
      <c r="AQ60" s="11"/>
      <c r="AR60" s="11">
        <f t="shared" si="82"/>
        <v>4.991827766584446E-3</v>
      </c>
      <c r="AS60" s="113">
        <f t="shared" si="83"/>
        <v>-1.8349353889580099E-2</v>
      </c>
    </row>
    <row r="61" spans="1:45" x14ac:dyDescent="0.25">
      <c r="A61" s="19">
        <v>44501</v>
      </c>
      <c r="B61" s="118">
        <f t="shared" si="62"/>
        <v>-4.7258122370578354E-3</v>
      </c>
      <c r="C61" s="42">
        <f>('Monthly ABCs 2017-23'!C60/'Monthly ABCs 2017-23'!C59)-1</f>
        <v>-2.3280585967956346E-3</v>
      </c>
      <c r="D61" s="42">
        <f>('Monthly ABCs 2017-23'!D60/'Monthly ABCs 2017-23'!D59)-1</f>
        <v>-3.7571815923699292E-3</v>
      </c>
      <c r="E61" s="42">
        <f>('Monthly ABCs 2017-23'!E60/'Monthly ABCs 2017-23'!E59)-1</f>
        <v>-1.6345853375037578E-2</v>
      </c>
      <c r="F61" s="118">
        <f t="shared" si="63"/>
        <v>-1.9436468482458124E-3</v>
      </c>
      <c r="G61" s="118">
        <f t="shared" si="64"/>
        <v>-7.5470480688901442E-3</v>
      </c>
      <c r="H61" s="42">
        <f>('Monthly ABCs 2017-23'!H60/'Monthly ABCs 2017-23'!H59)-1</f>
        <v>-1.1421971252566721E-2</v>
      </c>
      <c r="I61" s="42">
        <f>('Monthly ABCs 2017-23'!I60/'Monthly ABCs 2017-23'!I59)-1</f>
        <v>-1.8539121140719539E-2</v>
      </c>
      <c r="J61" s="42">
        <f>('Monthly ABCs 2017-23'!J60/'Monthly ABCs 2017-23'!J59)-1</f>
        <v>-3.074894148677676E-3</v>
      </c>
      <c r="K61" s="120">
        <f t="shared" si="84"/>
        <v>-4.2690277330388084E-3</v>
      </c>
      <c r="L61" s="42">
        <f>('Monthly ABCs 2017-23'!L60/'Monthly ABCs 2017-23'!L59)-1</f>
        <v>2.6132932695780209E-2</v>
      </c>
      <c r="M61" s="46">
        <f t="shared" si="85"/>
        <v>-4.1905924871981238E-3</v>
      </c>
      <c r="N61" s="118">
        <f t="shared" si="65"/>
        <v>-5.6852375757314938E-3</v>
      </c>
      <c r="O61" s="42">
        <f>('Monthly ABCs 2017-23'!O60/'Monthly ABCs 2017-23'!O59)-1</f>
        <v>3.2174257807016104E-4</v>
      </c>
      <c r="P61" s="118">
        <f t="shared" si="66"/>
        <v>-2.9537892212370851E-3</v>
      </c>
      <c r="Q61" s="42">
        <f>('Monthly ABCs 2017-23'!Q60/'Monthly ABCs 2017-23'!Q59)-1</f>
        <v>-1.4547927585620624E-2</v>
      </c>
      <c r="R61" s="118">
        <f t="shared" si="67"/>
        <v>-7.9655136139599077E-3</v>
      </c>
      <c r="S61" s="42">
        <f>('Monthly ABCs 2017-23'!S60/'Monthly ABCs 2017-23'!S59)-1</f>
        <v>-3.0574972273943457E-3</v>
      </c>
      <c r="T61" s="120">
        <f t="shared" si="86"/>
        <v>-2.1058119084153204E-3</v>
      </c>
      <c r="U61" s="42">
        <f>('Monthly ABCs 2017-23'!U60/'Monthly ABCs 2017-23'!U59)-1</f>
        <v>-1.6489091831557445E-3</v>
      </c>
      <c r="V61" s="42">
        <f>('Monthly ABCs 2017-23'!V60/'Monthly ABCs 2017-23'!V59)-1</f>
        <v>-1.6555606956898283E-2</v>
      </c>
      <c r="W61" s="46">
        <f t="shared" si="87"/>
        <v>-7.0976396749997672E-3</v>
      </c>
      <c r="X61" s="11"/>
      <c r="Z61" s="112"/>
      <c r="AA61" s="11">
        <f t="shared" si="70"/>
        <v>1.8625338904024891E-3</v>
      </c>
      <c r="AB61" s="11">
        <f t="shared" si="71"/>
        <v>4.3341089482819457E-4</v>
      </c>
      <c r="AC61" s="11">
        <f t="shared" si="72"/>
        <v>-1.2155260887839454E-2</v>
      </c>
      <c r="AD61" s="11"/>
      <c r="AE61" s="11"/>
      <c r="AF61" s="11">
        <f t="shared" si="73"/>
        <v>-7.2313787653685967E-3</v>
      </c>
      <c r="AG61" s="11">
        <f t="shared" si="74"/>
        <v>-1.4348528653521415E-2</v>
      </c>
      <c r="AH61" s="11">
        <f t="shared" si="75"/>
        <v>1.1156983385204478E-3</v>
      </c>
      <c r="AI61" s="11"/>
      <c r="AJ61" s="11">
        <f t="shared" si="77"/>
        <v>3.0323525182978331E-2</v>
      </c>
      <c r="AK61" s="11"/>
      <c r="AL61" s="11">
        <f t="shared" si="78"/>
        <v>1.4124020992682734E-3</v>
      </c>
      <c r="AM61" s="11"/>
      <c r="AN61" s="11">
        <f t="shared" si="79"/>
        <v>4.1438504537626821E-3</v>
      </c>
      <c r="AO61" s="11"/>
      <c r="AP61" s="11">
        <f t="shared" si="80"/>
        <v>-8.6787393896014045E-4</v>
      </c>
      <c r="AQ61" s="11"/>
      <c r="AR61" s="11">
        <f t="shared" si="82"/>
        <v>4.9918277665844469E-3</v>
      </c>
      <c r="AS61" s="113">
        <f t="shared" si="83"/>
        <v>5.4487304918440227E-3</v>
      </c>
    </row>
    <row r="62" spans="1:45" x14ac:dyDescent="0.25">
      <c r="A62" s="19">
        <v>44531</v>
      </c>
      <c r="B62" s="118">
        <f t="shared" si="62"/>
        <v>-1.3355512971153581E-2</v>
      </c>
      <c r="C62" s="42">
        <f>('Monthly ABCs 2017-23'!C61/'Monthly ABCs 2017-23'!C60)-1</f>
        <v>-7.0434007330684167E-3</v>
      </c>
      <c r="D62" s="42">
        <f>('Monthly ABCs 2017-23'!D61/'Monthly ABCs 2017-23'!D60)-1</f>
        <v>-2.302494154548318E-2</v>
      </c>
      <c r="E62" s="42">
        <f>('Monthly ABCs 2017-23'!E61/'Monthly ABCs 2017-23'!E60)-1</f>
        <v>-9.6729945904860948E-3</v>
      </c>
      <c r="F62" s="118">
        <f t="shared" si="63"/>
        <v>-1.0573347582341559E-2</v>
      </c>
      <c r="G62" s="118">
        <f t="shared" si="64"/>
        <v>-1.6176748802985891E-2</v>
      </c>
      <c r="H62" s="42">
        <f>('Monthly ABCs 2017-23'!H61/'Monthly ABCs 2017-23'!H60)-1</f>
        <v>-1.055119590665532E-2</v>
      </c>
      <c r="I62" s="42">
        <f>('Monthly ABCs 2017-23'!I61/'Monthly ABCs 2017-23'!I60)-1</f>
        <v>-1.9904068429207111E-2</v>
      </c>
      <c r="J62" s="42">
        <f>('Monthly ABCs 2017-23'!J61/'Monthly ABCs 2017-23'!J60)-1</f>
        <v>-8.285350247516643E-4</v>
      </c>
      <c r="K62" s="120">
        <f t="shared" si="84"/>
        <v>-1.2898728467134555E-2</v>
      </c>
      <c r="L62" s="42">
        <f>('Monthly ABCs 2017-23'!L61/'Monthly ABCs 2017-23'!L60)-1</f>
        <v>-1.8716916319405308E-2</v>
      </c>
      <c r="M62" s="46">
        <f t="shared" si="85"/>
        <v>-1.282029322129387E-2</v>
      </c>
      <c r="N62" s="118">
        <f t="shared" si="65"/>
        <v>-1.118202068730436E-2</v>
      </c>
      <c r="O62" s="42">
        <f>('Monthly ABCs 2017-23'!O61/'Monthly ABCs 2017-23'!O60)-1</f>
        <v>-2.4616787281326324E-3</v>
      </c>
      <c r="P62" s="118">
        <f t="shared" si="66"/>
        <v>-8.4505723328099532E-3</v>
      </c>
      <c r="Q62" s="42">
        <f>('Monthly ABCs 2017-23'!Q61/'Monthly ABCs 2017-23'!Q60)-1</f>
        <v>-5.6710349638808832E-3</v>
      </c>
      <c r="R62" s="118">
        <f t="shared" si="67"/>
        <v>-1.3462296725532775E-2</v>
      </c>
      <c r="S62" s="42">
        <f>('Monthly ABCs 2017-23'!S61/'Monthly ABCs 2017-23'!S60)-1</f>
        <v>-1.0736611129538387E-2</v>
      </c>
      <c r="T62" s="120">
        <f t="shared" si="86"/>
        <v>-7.6025950199881875E-3</v>
      </c>
      <c r="U62" s="42">
        <f>('Monthly ABCs 2017-23'!U61/'Monthly ABCs 2017-23'!U60)-1</f>
        <v>-2.1623681870156286E-2</v>
      </c>
      <c r="V62" s="42">
        <f>('Monthly ABCs 2017-23'!V61/'Monthly ABCs 2017-23'!V60)-1</f>
        <v>-2.2479107241154983E-2</v>
      </c>
      <c r="W62" s="46">
        <f t="shared" si="87"/>
        <v>-1.2594422786572634E-2</v>
      </c>
      <c r="X62" s="11"/>
      <c r="Z62" s="112"/>
      <c r="AA62" s="11">
        <f t="shared" si="70"/>
        <v>5.7768924882254536E-3</v>
      </c>
      <c r="AB62" s="11">
        <f t="shared" si="71"/>
        <v>-1.0204648324189309E-2</v>
      </c>
      <c r="AC62" s="11">
        <f t="shared" si="72"/>
        <v>3.1472986308077756E-3</v>
      </c>
      <c r="AD62" s="11"/>
      <c r="AE62" s="11"/>
      <c r="AF62" s="11">
        <f t="shared" si="73"/>
        <v>2.2690973146385508E-3</v>
      </c>
      <c r="AG62" s="11">
        <f t="shared" si="74"/>
        <v>-7.0837752079132409E-3</v>
      </c>
      <c r="AH62" s="11">
        <f t="shared" si="75"/>
        <v>1.1991758196542206E-2</v>
      </c>
      <c r="AI62" s="11"/>
      <c r="AJ62" s="11">
        <f t="shared" si="77"/>
        <v>-5.8966230981114375E-3</v>
      </c>
      <c r="AK62" s="11"/>
      <c r="AL62" s="11">
        <f t="shared" si="78"/>
        <v>1.4124020992682743E-3</v>
      </c>
      <c r="AM62" s="11"/>
      <c r="AN62" s="11">
        <f t="shared" si="79"/>
        <v>4.1438504537626812E-3</v>
      </c>
      <c r="AO62" s="11"/>
      <c r="AP62" s="11">
        <f t="shared" si="80"/>
        <v>-8.6787393896014045E-4</v>
      </c>
      <c r="AQ62" s="11"/>
      <c r="AR62" s="11">
        <f t="shared" si="82"/>
        <v>4.9918277665844469E-3</v>
      </c>
      <c r="AS62" s="113">
        <f t="shared" si="83"/>
        <v>-9.0292590835836517E-3</v>
      </c>
    </row>
    <row r="63" spans="1:45" x14ac:dyDescent="0.25">
      <c r="A63" s="101">
        <v>44562</v>
      </c>
      <c r="B63" s="119">
        <f t="shared" si="62"/>
        <v>-2.7925739188660759E-2</v>
      </c>
      <c r="C63" s="47">
        <f>('Monthly ABCs 2017-23'!C62/'Monthly ABCs 2017-23'!C61)-1</f>
        <v>7.8593432515510209E-3</v>
      </c>
      <c r="D63" s="47">
        <f>('Monthly ABCs 2017-23'!D62/'Monthly ABCs 2017-23'!D61)-1</f>
        <v>1.3315514376275317E-3</v>
      </c>
      <c r="E63" s="47">
        <f>('Monthly ABCs 2017-23'!E62/'Monthly ABCs 2017-23'!E61)-1</f>
        <v>5.2464953411113235E-4</v>
      </c>
      <c r="F63" s="119">
        <f t="shared" ref="F63:F79" si="88">M63+$AD$50</f>
        <v>-2.5143573799848735E-2</v>
      </c>
      <c r="G63" s="119">
        <f t="shared" ref="G63:G79" si="89">M63+$AE$50</f>
        <v>-3.0746975020493068E-2</v>
      </c>
      <c r="H63" s="47">
        <f>('Monthly ABCs 2017-23'!H62/'Monthly ABCs 2017-23'!H61)-1</f>
        <v>8.324661810614753E-4</v>
      </c>
      <c r="I63" s="47">
        <f>('Monthly ABCs 2017-23'!I62/'Monthly ABCs 2017-23'!I61)-1</f>
        <v>-1.2389014030444789E-2</v>
      </c>
      <c r="J63" s="47">
        <f>('Monthly ABCs 2017-23'!J62/'Monthly ABCs 2017-23'!J61)-1</f>
        <v>-6.3411099032806284E-3</v>
      </c>
      <c r="K63" s="121">
        <f t="shared" si="84"/>
        <v>-2.7468954684641732E-2</v>
      </c>
      <c r="L63" s="47">
        <f>('Monthly ABCs 2017-23'!L62/'Monthly ABCs 2017-23'!L61)-1</f>
        <v>-0.18355152254223306</v>
      </c>
      <c r="M63" s="46">
        <f t="shared" si="85"/>
        <v>-2.7390519438801046E-2</v>
      </c>
      <c r="N63" s="119">
        <f t="shared" si="65"/>
        <v>-1.0432153235902807E-2</v>
      </c>
      <c r="O63" s="47">
        <f>('Monthly ABCs 2017-23'!O62/'Monthly ABCs 2017-23'!O61)-1</f>
        <v>-5.2109713479088215E-3</v>
      </c>
      <c r="P63" s="119">
        <f t="shared" si="66"/>
        <v>-7.7007048814083994E-3</v>
      </c>
      <c r="Q63" s="47">
        <f>('Monthly ABCs 2017-23'!Q62/'Monthly ABCs 2017-23'!Q61)-1</f>
        <v>2.5084305900280324E-3</v>
      </c>
      <c r="R63" s="119">
        <f t="shared" si="67"/>
        <v>-1.2712429274131222E-2</v>
      </c>
      <c r="S63" s="47">
        <f>('Monthly ABCs 2017-23'!S62/'Monthly ABCs 2017-23'!S61)-1</f>
        <v>-1.4438179933044859E-2</v>
      </c>
      <c r="T63" s="121">
        <f t="shared" si="86"/>
        <v>-6.8527275685866347E-3</v>
      </c>
      <c r="U63" s="47">
        <f>('Monthly ABCs 2017-23'!U62/'Monthly ABCs 2017-23'!U61)-1</f>
        <v>-4.6566590484105497E-2</v>
      </c>
      <c r="V63" s="47">
        <f>('Monthly ABCs 2017-23'!V62/'Monthly ABCs 2017-23'!V61)-1</f>
        <v>4.4845344991757408E-3</v>
      </c>
      <c r="W63" s="48">
        <f t="shared" si="87"/>
        <v>-1.1844555335171082E-2</v>
      </c>
      <c r="X63" s="11"/>
      <c r="Z63" s="112"/>
      <c r="AA63" s="11">
        <f t="shared" si="70"/>
        <v>3.5249862690352067E-2</v>
      </c>
      <c r="AB63" s="11">
        <f t="shared" si="71"/>
        <v>2.8722070876428578E-2</v>
      </c>
      <c r="AC63" s="11">
        <f t="shared" si="72"/>
        <v>2.7915168972912179E-2</v>
      </c>
      <c r="AD63" s="11"/>
      <c r="AE63" s="11"/>
      <c r="AF63" s="11">
        <f t="shared" si="73"/>
        <v>2.8222985619862521E-2</v>
      </c>
      <c r="AG63" s="11">
        <f t="shared" si="74"/>
        <v>1.5001505408356257E-2</v>
      </c>
      <c r="AH63" s="11">
        <f t="shared" si="75"/>
        <v>2.1049409535520418E-2</v>
      </c>
      <c r="AI63" s="11"/>
      <c r="AJ63" s="11">
        <f t="shared" si="77"/>
        <v>-0.15616100310343201</v>
      </c>
      <c r="AK63" s="11"/>
      <c r="AL63" s="11">
        <f t="shared" si="78"/>
        <v>1.4124020992682743E-3</v>
      </c>
      <c r="AM63" s="11"/>
      <c r="AN63" s="11">
        <f t="shared" si="79"/>
        <v>4.1438504537626821E-3</v>
      </c>
      <c r="AO63" s="11"/>
      <c r="AP63" s="11">
        <f t="shared" si="80"/>
        <v>-8.6787393896014045E-4</v>
      </c>
      <c r="AQ63" s="11"/>
      <c r="AR63" s="11">
        <f t="shared" si="82"/>
        <v>4.9918277665844469E-3</v>
      </c>
      <c r="AS63" s="113">
        <f t="shared" si="83"/>
        <v>-3.4722035148934419E-2</v>
      </c>
    </row>
    <row r="64" spans="1:45" x14ac:dyDescent="0.25">
      <c r="A64" s="19">
        <v>44593</v>
      </c>
      <c r="B64" s="118">
        <f t="shared" si="62"/>
        <v>4.9516880752990249E-3</v>
      </c>
      <c r="C64" s="42">
        <f>('Monthly ABCs 2017-23'!C63/'Monthly ABCs 2017-23'!C62)-1</f>
        <v>-1.401890231093017E-2</v>
      </c>
      <c r="D64" s="42">
        <f>('Monthly ABCs 2017-23'!D63/'Monthly ABCs 2017-23'!D62)-1</f>
        <v>3.7294173381232643E-2</v>
      </c>
      <c r="E64" s="42">
        <f>('Monthly ABCs 2017-23'!E63/'Monthly ABCs 2017-23'!E62)-1</f>
        <v>-1.2722821673743279E-2</v>
      </c>
      <c r="F64" s="118">
        <f t="shared" si="88"/>
        <v>7.7338534641110479E-3</v>
      </c>
      <c r="G64" s="118">
        <f t="shared" si="89"/>
        <v>2.1304522434667161E-3</v>
      </c>
      <c r="H64" s="42">
        <f>('Monthly ABCs 2017-23'!H63/'Monthly ABCs 2017-23'!H62)-1</f>
        <v>-1.3801115661757346E-2</v>
      </c>
      <c r="I64" s="42">
        <f>('Monthly ABCs 2017-23'!I63/'Monthly ABCs 2017-23'!I62)-1</f>
        <v>-9.915876141041724E-3</v>
      </c>
      <c r="J64" s="42">
        <f>('Monthly ABCs 2017-23'!J63/'Monthly ABCs 2017-23'!J62)-1</f>
        <v>3.5484368644722597E-3</v>
      </c>
      <c r="K64" s="120">
        <f t="shared" si="84"/>
        <v>5.408472579318052E-3</v>
      </c>
      <c r="L64" s="42">
        <f>('Monthly ABCs 2017-23'!L63/'Monthly ABCs 2017-23'!L62)-1</f>
        <v>4.802446031787877E-2</v>
      </c>
      <c r="M64" s="46">
        <f t="shared" si="85"/>
        <v>5.4869078251587365E-3</v>
      </c>
      <c r="N64" s="118">
        <f t="shared" si="65"/>
        <v>-2.4079274649227878E-2</v>
      </c>
      <c r="O64" s="42">
        <f>('Monthly ABCs 2017-23'!O63/'Monthly ABCs 2017-23'!O62)-1</f>
        <v>-2.0289514787100504E-2</v>
      </c>
      <c r="P64" s="118">
        <f t="shared" si="66"/>
        <v>-2.1347826294733471E-2</v>
      </c>
      <c r="Q64" s="42">
        <f>('Monthly ABCs 2017-23'!Q63/'Monthly ABCs 2017-23'!Q62)-1</f>
        <v>-3.8634764515315778E-2</v>
      </c>
      <c r="R64" s="118">
        <f t="shared" si="67"/>
        <v>-2.6359550687456292E-2</v>
      </c>
      <c r="S64" s="42">
        <f>('Monthly ABCs 2017-23'!S63/'Monthly ABCs 2017-23'!S62)-1</f>
        <v>-1.9250295715526944E-2</v>
      </c>
      <c r="T64" s="120">
        <f t="shared" si="86"/>
        <v>-2.0499848981911706E-2</v>
      </c>
      <c r="U64" s="42">
        <f>('Monthly ABCs 2017-23'!U63/'Monthly ABCs 2017-23'!U62)-1</f>
        <v>-2.4107215820871164E-2</v>
      </c>
      <c r="V64" s="42">
        <f>('Monthly ABCs 2017-23'!V63/'Monthly ABCs 2017-23'!V62)-1</f>
        <v>-2.5176592903666362E-2</v>
      </c>
      <c r="W64" s="46">
        <f t="shared" si="87"/>
        <v>-2.5491676748496152E-2</v>
      </c>
      <c r="X64" s="11"/>
      <c r="Z64" s="112"/>
      <c r="AA64" s="11">
        <f t="shared" si="70"/>
        <v>-1.9505810136088906E-2</v>
      </c>
      <c r="AB64" s="11">
        <f t="shared" si="71"/>
        <v>3.1807265556073903E-2</v>
      </c>
      <c r="AC64" s="11">
        <f t="shared" si="72"/>
        <v>-1.8209729498902014E-2</v>
      </c>
      <c r="AD64" s="11"/>
      <c r="AE64" s="11"/>
      <c r="AF64" s="11">
        <f t="shared" si="73"/>
        <v>-1.9288023486916082E-2</v>
      </c>
      <c r="AG64" s="11">
        <f t="shared" si="74"/>
        <v>-1.540278396620046E-2</v>
      </c>
      <c r="AH64" s="11">
        <f t="shared" si="75"/>
        <v>-1.9384709606864768E-3</v>
      </c>
      <c r="AI64" s="11"/>
      <c r="AJ64" s="11">
        <f t="shared" si="77"/>
        <v>4.2537552492720031E-2</v>
      </c>
      <c r="AK64" s="11"/>
      <c r="AL64" s="11">
        <f t="shared" si="78"/>
        <v>1.4124020992682743E-3</v>
      </c>
      <c r="AM64" s="11"/>
      <c r="AN64" s="11">
        <f t="shared" si="79"/>
        <v>4.1438504537626812E-3</v>
      </c>
      <c r="AO64" s="11"/>
      <c r="AP64" s="11">
        <f t="shared" si="80"/>
        <v>-8.6787393896014045E-4</v>
      </c>
      <c r="AQ64" s="11"/>
      <c r="AR64" s="11">
        <f t="shared" si="82"/>
        <v>4.991827766584446E-3</v>
      </c>
      <c r="AS64" s="113">
        <f t="shared" si="83"/>
        <v>1.3844609276249878E-3</v>
      </c>
    </row>
    <row r="65" spans="1:45" x14ac:dyDescent="0.25">
      <c r="A65" s="19">
        <v>44621</v>
      </c>
      <c r="B65" s="118">
        <f t="shared" si="62"/>
        <v>-6.1819132112944236E-3</v>
      </c>
      <c r="C65" s="42">
        <f>('Monthly ABCs 2017-23'!C64/'Monthly ABCs 2017-23'!C63)-1</f>
        <v>-2.3793720822573361E-2</v>
      </c>
      <c r="D65" s="42">
        <f>('Monthly ABCs 2017-23'!D64/'Monthly ABCs 2017-23'!D63)-1</f>
        <v>7.1891642995065563E-3</v>
      </c>
      <c r="E65" s="42">
        <f>('Monthly ABCs 2017-23'!E64/'Monthly ABCs 2017-23'!E63)-1</f>
        <v>-1.2789656585276976E-2</v>
      </c>
      <c r="F65" s="118">
        <f t="shared" si="88"/>
        <v>-3.3997478224824006E-3</v>
      </c>
      <c r="G65" s="118">
        <f t="shared" si="89"/>
        <v>-9.0031490431267333E-3</v>
      </c>
      <c r="H65" s="42">
        <f>('Monthly ABCs 2017-23'!H64/'Monthly ABCs 2017-23'!H63)-1</f>
        <v>-1.9545198271001651E-2</v>
      </c>
      <c r="I65" s="42">
        <f>('Monthly ABCs 2017-23'!I64/'Monthly ABCs 2017-23'!I63)-1</f>
        <v>4.054626406206463E-3</v>
      </c>
      <c r="J65" s="42">
        <f>('Monthly ABCs 2017-23'!J64/'Monthly ABCs 2017-23'!J63)-1</f>
        <v>-1.3144286672629679E-2</v>
      </c>
      <c r="K65" s="120">
        <f t="shared" si="84"/>
        <v>-5.7251287072753966E-3</v>
      </c>
      <c r="L65" s="42">
        <f>('Monthly ABCs 2017-23'!L64/'Monthly ABCs 2017-23'!L63)-1</f>
        <v>1.8502217415725664E-2</v>
      </c>
      <c r="M65" s="46">
        <f t="shared" si="85"/>
        <v>-5.646693461434712E-3</v>
      </c>
      <c r="N65" s="118">
        <f t="shared" si="65"/>
        <v>-2.3205671321804289E-2</v>
      </c>
      <c r="O65" s="42">
        <f>('Monthly ABCs 2017-23'!O64/'Monthly ABCs 2017-23'!O63)-1</f>
        <v>-2.4475223899259713E-2</v>
      </c>
      <c r="P65" s="118">
        <f t="shared" si="66"/>
        <v>-2.0474222967309882E-2</v>
      </c>
      <c r="Q65" s="42">
        <f>('Monthly ABCs 2017-23'!Q64/'Monthly ABCs 2017-23'!Q63)-1</f>
        <v>-2.675898130354637E-2</v>
      </c>
      <c r="R65" s="118">
        <f t="shared" si="67"/>
        <v>-2.5485947360032703E-2</v>
      </c>
      <c r="S65" s="42">
        <f>('Monthly ABCs 2017-23'!S64/'Monthly ABCs 2017-23'!S63)-1</f>
        <v>-1.8416727148529266E-2</v>
      </c>
      <c r="T65" s="120">
        <f t="shared" si="86"/>
        <v>-1.9626245654488117E-2</v>
      </c>
      <c r="U65" s="42">
        <f>('Monthly ABCs 2017-23'!U64/'Monthly ABCs 2017-23'!U63)-1</f>
        <v>-4.4939429464634362E-3</v>
      </c>
      <c r="V65" s="42">
        <f>('Monthly ABCs 2017-23'!V64/'Monthly ABCs 2017-23'!V63)-1</f>
        <v>-4.8945491807564023E-2</v>
      </c>
      <c r="W65" s="46">
        <f t="shared" si="87"/>
        <v>-2.4618073421072563E-2</v>
      </c>
      <c r="X65" s="11"/>
      <c r="Z65" s="112"/>
      <c r="AA65" s="11">
        <f t="shared" si="70"/>
        <v>-1.814702736113865E-2</v>
      </c>
      <c r="AB65" s="11">
        <f t="shared" si="71"/>
        <v>1.2835857760941267E-2</v>
      </c>
      <c r="AC65" s="11">
        <f t="shared" si="72"/>
        <v>-7.1429631238422641E-3</v>
      </c>
      <c r="AD65" s="11"/>
      <c r="AE65" s="11"/>
      <c r="AF65" s="11">
        <f t="shared" si="73"/>
        <v>-1.389850480956694E-2</v>
      </c>
      <c r="AG65" s="11">
        <f t="shared" si="74"/>
        <v>9.7013198676411741E-3</v>
      </c>
      <c r="AH65" s="11">
        <f t="shared" si="75"/>
        <v>-7.4975932111949672E-3</v>
      </c>
      <c r="AI65" s="11"/>
      <c r="AJ65" s="11">
        <f t="shared" si="77"/>
        <v>2.4148910877160375E-2</v>
      </c>
      <c r="AK65" s="11"/>
      <c r="AL65" s="11">
        <f t="shared" si="78"/>
        <v>1.4124020992682743E-3</v>
      </c>
      <c r="AM65" s="11"/>
      <c r="AN65" s="11">
        <f t="shared" si="79"/>
        <v>4.1438504537626812E-3</v>
      </c>
      <c r="AO65" s="11"/>
      <c r="AP65" s="11">
        <f t="shared" si="80"/>
        <v>-8.6787393896014045E-4</v>
      </c>
      <c r="AQ65" s="11"/>
      <c r="AR65" s="11">
        <f t="shared" si="82"/>
        <v>4.991827766584446E-3</v>
      </c>
      <c r="AS65" s="113">
        <f t="shared" si="83"/>
        <v>2.0124130474609127E-2</v>
      </c>
    </row>
    <row r="66" spans="1:45" x14ac:dyDescent="0.25">
      <c r="A66" s="19">
        <v>44652</v>
      </c>
      <c r="B66" s="118">
        <f t="shared" si="62"/>
        <v>-1.385071567313241E-2</v>
      </c>
      <c r="C66" s="42">
        <f>('Monthly ABCs 2017-23'!C65/'Monthly ABCs 2017-23'!C64)-1</f>
        <v>4.5444936437650796E-3</v>
      </c>
      <c r="D66" s="42">
        <f>('Monthly ABCs 2017-23'!D65/'Monthly ABCs 2017-23'!D64)-1</f>
        <v>8.3426986954293625E-4</v>
      </c>
      <c r="E66" s="42">
        <f>('Monthly ABCs 2017-23'!E65/'Monthly ABCs 2017-23'!E64)-1</f>
        <v>6.3639242354835979E-3</v>
      </c>
      <c r="F66" s="118">
        <f t="shared" si="88"/>
        <v>-1.1068550284320388E-2</v>
      </c>
      <c r="G66" s="118">
        <f t="shared" si="89"/>
        <v>-1.667195150496472E-2</v>
      </c>
      <c r="H66" s="42">
        <f>('Monthly ABCs 2017-23'!H65/'Monthly ABCs 2017-23'!H64)-1</f>
        <v>-1.3380271813068889E-2</v>
      </c>
      <c r="I66" s="42">
        <f>('Monthly ABCs 2017-23'!I65/'Monthly ABCs 2017-23'!I64)-1</f>
        <v>-5.8799018473078002E-3</v>
      </c>
      <c r="J66" s="42">
        <f>('Monthly ABCs 2017-23'!J65/'Monthly ABCs 2017-23'!J64)-1</f>
        <v>-1.0409069344228583E-2</v>
      </c>
      <c r="K66" s="120">
        <f t="shared" si="84"/>
        <v>-1.3393931169113384E-2</v>
      </c>
      <c r="L66" s="42">
        <f>('Monthly ABCs 2017-23'!L65/'Monthly ABCs 2017-23'!L64)-1</f>
        <v>-7.5281916207095234E-2</v>
      </c>
      <c r="M66" s="46">
        <f t="shared" si="85"/>
        <v>-1.33154959232727E-2</v>
      </c>
      <c r="N66" s="118">
        <f t="shared" si="65"/>
        <v>-1.0620106855597177E-2</v>
      </c>
      <c r="O66" s="42">
        <f>('Monthly ABCs 2017-23'!O65/'Monthly ABCs 2017-23'!O64)-1</f>
        <v>-1.0680071832462112E-2</v>
      </c>
      <c r="P66" s="118">
        <f t="shared" si="66"/>
        <v>-7.8886585011027702E-3</v>
      </c>
      <c r="Q66" s="42">
        <f>('Monthly ABCs 2017-23'!Q65/'Monthly ABCs 2017-23'!Q64)-1</f>
        <v>-1.0435684814168456E-2</v>
      </c>
      <c r="R66" s="118">
        <f t="shared" si="67"/>
        <v>-1.2900382893825592E-2</v>
      </c>
      <c r="S66" s="42">
        <f>('Monthly ABCs 2017-23'!S65/'Monthly ABCs 2017-23'!S64)-1</f>
        <v>-1.3907237961649055E-2</v>
      </c>
      <c r="T66" s="120">
        <f t="shared" si="86"/>
        <v>-7.0406811882810045E-3</v>
      </c>
      <c r="U66" s="42">
        <f>('Monthly ABCs 2017-23'!U65/'Monthly ABCs 2017-23'!U64)-1</f>
        <v>-9.065844198327011E-3</v>
      </c>
      <c r="V66" s="42">
        <f>('Monthly ABCs 2017-23'!V65/'Monthly ABCs 2017-23'!V64)-1</f>
        <v>-1.607370596772062E-2</v>
      </c>
      <c r="W66" s="46">
        <f t="shared" si="87"/>
        <v>-1.2032508954865451E-2</v>
      </c>
      <c r="X66" s="11"/>
      <c r="Z66" s="112"/>
      <c r="AA66" s="11">
        <f t="shared" si="70"/>
        <v>1.7859989567037778E-2</v>
      </c>
      <c r="AB66" s="11">
        <f t="shared" si="71"/>
        <v>1.4149765792815636E-2</v>
      </c>
      <c r="AC66" s="11">
        <f t="shared" si="72"/>
        <v>1.9679420158756296E-2</v>
      </c>
      <c r="AD66" s="11"/>
      <c r="AE66" s="11"/>
      <c r="AF66" s="11">
        <f t="shared" si="73"/>
        <v>-6.4775889796189409E-5</v>
      </c>
      <c r="AG66" s="11">
        <f t="shared" si="74"/>
        <v>7.4355940759648995E-3</v>
      </c>
      <c r="AH66" s="11">
        <f t="shared" si="75"/>
        <v>2.9064265790441166E-3</v>
      </c>
      <c r="AI66" s="11"/>
      <c r="AJ66" s="11">
        <f t="shared" si="77"/>
        <v>-6.1966420283822536E-2</v>
      </c>
      <c r="AK66" s="11"/>
      <c r="AL66" s="11">
        <f t="shared" si="78"/>
        <v>1.4124020992682743E-3</v>
      </c>
      <c r="AM66" s="11"/>
      <c r="AN66" s="11">
        <f t="shared" si="79"/>
        <v>4.1438504537626812E-3</v>
      </c>
      <c r="AO66" s="11"/>
      <c r="AP66" s="11">
        <f t="shared" si="80"/>
        <v>-8.6787393896014045E-4</v>
      </c>
      <c r="AQ66" s="11"/>
      <c r="AR66" s="11">
        <f t="shared" si="82"/>
        <v>4.9918277665844469E-3</v>
      </c>
      <c r="AS66" s="113">
        <f t="shared" si="83"/>
        <v>2.9666647565384403E-3</v>
      </c>
    </row>
    <row r="67" spans="1:45" x14ac:dyDescent="0.25">
      <c r="A67" s="19">
        <v>44682</v>
      </c>
      <c r="B67" s="118">
        <f t="shared" si="62"/>
        <v>-1.5032288381243809E-2</v>
      </c>
      <c r="C67" s="42">
        <f>('Monthly ABCs 2017-23'!C66/'Monthly ABCs 2017-23'!C65)-1</f>
        <v>-1.9331090135160656E-2</v>
      </c>
      <c r="D67" s="42">
        <f>('Monthly ABCs 2017-23'!D66/'Monthly ABCs 2017-23'!D65)-1</f>
        <v>-2.7444694289369131E-4</v>
      </c>
      <c r="E67" s="42">
        <f>('Monthly ABCs 2017-23'!E66/'Monthly ABCs 2017-23'!E65)-1</f>
        <v>-4.1012277716509726E-2</v>
      </c>
      <c r="F67" s="118">
        <f t="shared" si="88"/>
        <v>-1.2250122992431786E-2</v>
      </c>
      <c r="G67" s="118">
        <f t="shared" si="89"/>
        <v>-1.7853524213076118E-2</v>
      </c>
      <c r="H67" s="42">
        <f>('Monthly ABCs 2017-23'!H66/'Monthly ABCs 2017-23'!H65)-1</f>
        <v>-2.4991115217854909E-2</v>
      </c>
      <c r="I67" s="42">
        <f>('Monthly ABCs 2017-23'!I66/'Monthly ABCs 2017-23'!I65)-1</f>
        <v>-4.057998012916042E-2</v>
      </c>
      <c r="J67" s="42">
        <f>('Monthly ABCs 2017-23'!J66/'Monthly ABCs 2017-23'!J65)-1</f>
        <v>-1.4482694468097246E-2</v>
      </c>
      <c r="K67" s="120">
        <f t="shared" si="84"/>
        <v>-1.4575503877224782E-2</v>
      </c>
      <c r="L67" s="42">
        <f>('Monthly ABCs 2017-23'!L66/'Monthly ABCs 2017-23'!L65)-1</f>
        <v>3.9192124189987965E-2</v>
      </c>
      <c r="M67" s="46">
        <f t="shared" si="85"/>
        <v>-1.4497068631384098E-2</v>
      </c>
      <c r="N67" s="118">
        <f t="shared" si="65"/>
        <v>-1.4676441010838537E-2</v>
      </c>
      <c r="O67" s="42">
        <f>('Monthly ABCs 2017-23'!O66/'Monthly ABCs 2017-23'!O65)-1</f>
        <v>-6.971979820936447E-3</v>
      </c>
      <c r="P67" s="118">
        <f t="shared" si="66"/>
        <v>-1.194499265634413E-2</v>
      </c>
      <c r="Q67" s="42">
        <f>('Monthly ABCs 2017-23'!Q66/'Monthly ABCs 2017-23'!Q65)-1</f>
        <v>-1.48859475517229E-2</v>
      </c>
      <c r="R67" s="118">
        <f t="shared" si="67"/>
        <v>-1.6956717049066952E-2</v>
      </c>
      <c r="S67" s="42">
        <f>('Monthly ABCs 2017-23'!S66/'Monthly ABCs 2017-23'!S65)-1</f>
        <v>-2.1932460372157125E-2</v>
      </c>
      <c r="T67" s="120">
        <f t="shared" si="86"/>
        <v>-1.1097015343522365E-2</v>
      </c>
      <c r="U67" s="42">
        <f>('Monthly ABCs 2017-23'!U66/'Monthly ABCs 2017-23'!U65)-1</f>
        <v>-1.5468049988210275E-2</v>
      </c>
      <c r="V67" s="42">
        <f>('Monthly ABCs 2017-23'!V66/'Monthly ABCs 2017-23'!V65)-1</f>
        <v>-2.1185777817507301E-2</v>
      </c>
      <c r="W67" s="46">
        <f t="shared" si="87"/>
        <v>-1.6088843110106811E-2</v>
      </c>
      <c r="X67" s="11"/>
      <c r="Z67" s="112"/>
      <c r="AA67" s="11">
        <f t="shared" si="70"/>
        <v>-4.8340215037765578E-3</v>
      </c>
      <c r="AB67" s="11">
        <f t="shared" si="71"/>
        <v>1.4222621688490407E-2</v>
      </c>
      <c r="AC67" s="11">
        <f t="shared" si="72"/>
        <v>-2.6515209085125627E-2</v>
      </c>
      <c r="AD67" s="11"/>
      <c r="AE67" s="11"/>
      <c r="AF67" s="11">
        <f t="shared" si="73"/>
        <v>-1.0494046586470811E-2</v>
      </c>
      <c r="AG67" s="11">
        <f t="shared" si="74"/>
        <v>-2.608291149777632E-2</v>
      </c>
      <c r="AH67" s="11">
        <f t="shared" si="75"/>
        <v>1.4374163286852079E-5</v>
      </c>
      <c r="AI67" s="11"/>
      <c r="AJ67" s="11">
        <f t="shared" si="77"/>
        <v>5.3689192821372064E-2</v>
      </c>
      <c r="AK67" s="11"/>
      <c r="AL67" s="11">
        <f t="shared" si="78"/>
        <v>1.4124020992682743E-3</v>
      </c>
      <c r="AM67" s="11"/>
      <c r="AN67" s="11">
        <f t="shared" si="79"/>
        <v>4.1438504537626812E-3</v>
      </c>
      <c r="AO67" s="11"/>
      <c r="AP67" s="11">
        <f t="shared" si="80"/>
        <v>-8.6787393896014045E-4</v>
      </c>
      <c r="AQ67" s="11"/>
      <c r="AR67" s="11">
        <f t="shared" si="82"/>
        <v>4.991827766584446E-3</v>
      </c>
      <c r="AS67" s="113">
        <f t="shared" si="83"/>
        <v>6.2079312189653596E-4</v>
      </c>
    </row>
    <row r="68" spans="1:45" x14ac:dyDescent="0.25">
      <c r="A68" s="19">
        <v>44713</v>
      </c>
      <c r="B68" s="118">
        <f t="shared" si="62"/>
        <v>-1.12470616234242E-2</v>
      </c>
      <c r="C68" s="42">
        <f>('Monthly ABCs 2017-23'!C67/'Monthly ABCs 2017-23'!C66)-1</f>
        <v>-1.8257573297081331E-3</v>
      </c>
      <c r="D68" s="42">
        <f>('Monthly ABCs 2017-23'!D67/'Monthly ABCs 2017-23'!D66)-1</f>
        <v>-2.4296618071569354E-2</v>
      </c>
      <c r="E68" s="42">
        <f>('Monthly ABCs 2017-23'!E67/'Monthly ABCs 2017-23'!E66)-1</f>
        <v>-1.305126212107699E-2</v>
      </c>
      <c r="F68" s="118">
        <f t="shared" si="88"/>
        <v>-8.4648962346121782E-3</v>
      </c>
      <c r="G68" s="118">
        <f t="shared" si="89"/>
        <v>-1.406829745525651E-2</v>
      </c>
      <c r="H68" s="42">
        <f>('Monthly ABCs 2017-23'!H67/'Monthly ABCs 2017-23'!H66)-1</f>
        <v>-2.0183611082761121E-2</v>
      </c>
      <c r="I68" s="42">
        <f>('Monthly ABCs 2017-23'!I67/'Monthly ABCs 2017-23'!I66)-1</f>
        <v>-1.5199076621037033E-2</v>
      </c>
      <c r="J68" s="42">
        <f>('Monthly ABCs 2017-23'!J67/'Monthly ABCs 2017-23'!J66)-1</f>
        <v>1.7062492285575548E-3</v>
      </c>
      <c r="K68" s="120">
        <f t="shared" si="84"/>
        <v>-1.0790277119405174E-2</v>
      </c>
      <c r="L68" s="42">
        <f>('Monthly ABCs 2017-23'!L67/'Monthly ABCs 2017-23'!L66)-1</f>
        <v>-2.1328171173563559E-3</v>
      </c>
      <c r="M68" s="46">
        <f t="shared" si="85"/>
        <v>-1.071184187356449E-2</v>
      </c>
      <c r="N68" s="118">
        <f t="shared" si="65"/>
        <v>-1.9104969787424663E-2</v>
      </c>
      <c r="O68" s="42">
        <f>('Monthly ABCs 2017-23'!O67/'Monthly ABCs 2017-23'!O66)-1</f>
        <v>-9.843707529219925E-3</v>
      </c>
      <c r="P68" s="118">
        <f t="shared" si="66"/>
        <v>-1.6373521432930256E-2</v>
      </c>
      <c r="Q68" s="42">
        <f>('Monthly ABCs 2017-23'!Q67/'Monthly ABCs 2017-23'!Q66)-1</f>
        <v>-2.8348899376258174E-2</v>
      </c>
      <c r="R68" s="118">
        <f t="shared" si="67"/>
        <v>-2.1385245825653078E-2</v>
      </c>
      <c r="S68" s="42">
        <f>('Monthly ABCs 2017-23'!S67/'Monthly ABCs 2017-23'!S66)-1</f>
        <v>-7.5254936667474848E-3</v>
      </c>
      <c r="T68" s="120">
        <f t="shared" si="86"/>
        <v>-1.5525544120108491E-2</v>
      </c>
      <c r="U68" s="42">
        <f>('Monthly ABCs 2017-23'!U67/'Monthly ABCs 2017-23'!U66)-1</f>
        <v>-2.9630694065239216E-2</v>
      </c>
      <c r="V68" s="42">
        <f>('Monthly ABCs 2017-23'!V67/'Monthly ABCs 2017-23'!V66)-1</f>
        <v>-2.7238064795999883E-2</v>
      </c>
      <c r="W68" s="46">
        <f t="shared" si="87"/>
        <v>-2.0517371886692937E-2</v>
      </c>
      <c r="X68" s="11"/>
      <c r="Z68" s="112"/>
      <c r="AA68" s="11">
        <f t="shared" si="70"/>
        <v>8.8860845438563565E-3</v>
      </c>
      <c r="AB68" s="11">
        <f t="shared" si="71"/>
        <v>-1.3584776198004864E-2</v>
      </c>
      <c r="AC68" s="11">
        <f t="shared" si="72"/>
        <v>-2.3394202475125001E-3</v>
      </c>
      <c r="AD68" s="11"/>
      <c r="AE68" s="11"/>
      <c r="AF68" s="11">
        <f t="shared" si="73"/>
        <v>-9.4717692091966319E-3</v>
      </c>
      <c r="AG68" s="11">
        <f t="shared" si="74"/>
        <v>-4.4872347474725436E-3</v>
      </c>
      <c r="AH68" s="11">
        <f t="shared" si="75"/>
        <v>1.2418091102122044E-2</v>
      </c>
      <c r="AI68" s="11"/>
      <c r="AJ68" s="11">
        <f t="shared" si="77"/>
        <v>8.5790247562081336E-3</v>
      </c>
      <c r="AK68" s="11"/>
      <c r="AL68" s="11">
        <f t="shared" si="78"/>
        <v>1.4124020992682743E-3</v>
      </c>
      <c r="AM68" s="11"/>
      <c r="AN68" s="11">
        <f t="shared" si="79"/>
        <v>4.1438504537626812E-3</v>
      </c>
      <c r="AO68" s="11"/>
      <c r="AP68" s="11">
        <f t="shared" si="80"/>
        <v>-8.6787393896014045E-4</v>
      </c>
      <c r="AQ68" s="11"/>
      <c r="AR68" s="11">
        <f t="shared" si="82"/>
        <v>4.991827766584446E-3</v>
      </c>
      <c r="AS68" s="113">
        <f t="shared" si="83"/>
        <v>-9.1133221785462785E-3</v>
      </c>
    </row>
    <row r="69" spans="1:45" x14ac:dyDescent="0.25">
      <c r="A69" s="19">
        <v>44743</v>
      </c>
      <c r="B69" s="118">
        <f t="shared" si="62"/>
        <v>-3.0777819233693913E-2</v>
      </c>
      <c r="C69" s="42">
        <f>('Monthly ABCs 2017-23'!C68/'Monthly ABCs 2017-23'!C67)-1</f>
        <v>-1.3032605335756675E-2</v>
      </c>
      <c r="D69" s="42">
        <f>('Monthly ABCs 2017-23'!D68/'Monthly ABCs 2017-23'!D67)-1</f>
        <v>-5.5353200093468224E-2</v>
      </c>
      <c r="E69" s="42">
        <f>('Monthly ABCs 2017-23'!E68/'Monthly ABCs 2017-23'!E67)-1</f>
        <v>-6.4166497212888585E-3</v>
      </c>
      <c r="F69" s="118">
        <f t="shared" si="88"/>
        <v>-2.7995653844881889E-2</v>
      </c>
      <c r="G69" s="118">
        <f t="shared" si="89"/>
        <v>-3.3599055065526219E-2</v>
      </c>
      <c r="H69" s="42">
        <f>('Monthly ABCs 2017-23'!H68/'Monthly ABCs 2017-23'!H67)-1</f>
        <v>-5.1615015277171494E-2</v>
      </c>
      <c r="I69" s="42">
        <f>('Monthly ABCs 2017-23'!I68/'Monthly ABCs 2017-23'!I67)-1</f>
        <v>-2.7241658816570591E-2</v>
      </c>
      <c r="J69" s="42">
        <f>('Monthly ABCs 2017-23'!J68/'Monthly ABCs 2017-23'!J67)-1</f>
        <v>2.0657562842480548E-2</v>
      </c>
      <c r="K69" s="120">
        <f t="shared" si="84"/>
        <v>-3.0321034729674887E-2</v>
      </c>
      <c r="L69" s="42">
        <f>('Monthly ABCs 2017-23'!L68/'Monthly ABCs 2017-23'!L67)-1</f>
        <v>-7.8696629985064104E-2</v>
      </c>
      <c r="M69" s="46">
        <f t="shared" si="85"/>
        <v>-3.02425994838342E-2</v>
      </c>
      <c r="N69" s="118">
        <f t="shared" si="65"/>
        <v>-9.6467371473498258E-3</v>
      </c>
      <c r="O69" s="42">
        <f>('Monthly ABCs 2017-23'!O68/'Monthly ABCs 2017-23'!O67)-1</f>
        <v>-1.1385519595584093E-2</v>
      </c>
      <c r="P69" s="118">
        <f t="shared" si="66"/>
        <v>-6.9152887928554179E-3</v>
      </c>
      <c r="Q69" s="42">
        <f>('Monthly ABCs 2017-23'!Q68/'Monthly ABCs 2017-23'!Q67)-1</f>
        <v>-5.3622376197268729E-3</v>
      </c>
      <c r="R69" s="118">
        <f t="shared" si="67"/>
        <v>-1.192701318557824E-2</v>
      </c>
      <c r="S69" s="42">
        <f>('Monthly ABCs 2017-23'!S68/'Monthly ABCs 2017-23'!S67)-1</f>
        <v>-2.0879008531085597E-2</v>
      </c>
      <c r="T69" s="120">
        <f t="shared" si="86"/>
        <v>-6.0673114800336532E-3</v>
      </c>
      <c r="U69" s="42">
        <f>('Monthly ABCs 2017-23'!U68/'Monthly ABCs 2017-23'!U67)-1</f>
        <v>9.0826521344222755E-4</v>
      </c>
      <c r="V69" s="42">
        <f>('Monthly ABCs 2017-23'!V68/'Monthly ABCs 2017-23'!V67)-1</f>
        <v>-1.8577195700136162E-2</v>
      </c>
      <c r="W69" s="46">
        <f t="shared" si="87"/>
        <v>-1.10591392466181E-2</v>
      </c>
      <c r="X69" s="11"/>
      <c r="Z69" s="112"/>
      <c r="AA69" s="11">
        <f t="shared" si="70"/>
        <v>1.7209994148077525E-2</v>
      </c>
      <c r="AB69" s="11">
        <f t="shared" si="71"/>
        <v>-2.5110600609634024E-2</v>
      </c>
      <c r="AC69" s="11">
        <f t="shared" si="72"/>
        <v>2.3825949762545342E-2</v>
      </c>
      <c r="AD69" s="11"/>
      <c r="AE69" s="11"/>
      <c r="AF69" s="11">
        <f t="shared" si="73"/>
        <v>-2.1372415793337294E-2</v>
      </c>
      <c r="AG69" s="11">
        <f t="shared" si="74"/>
        <v>3.0009406672636095E-3</v>
      </c>
      <c r="AH69" s="11">
        <f t="shared" si="75"/>
        <v>5.0900162326314752E-2</v>
      </c>
      <c r="AI69" s="11"/>
      <c r="AJ69" s="11">
        <f t="shared" si="77"/>
        <v>-4.84540305012299E-2</v>
      </c>
      <c r="AK69" s="11"/>
      <c r="AL69" s="11">
        <f t="shared" si="78"/>
        <v>1.4124020992682743E-3</v>
      </c>
      <c r="AM69" s="11"/>
      <c r="AN69" s="11">
        <f t="shared" si="79"/>
        <v>4.1438504537626821E-3</v>
      </c>
      <c r="AO69" s="11"/>
      <c r="AP69" s="11">
        <f t="shared" si="80"/>
        <v>-8.6787393896014045E-4</v>
      </c>
      <c r="AQ69" s="11"/>
      <c r="AR69" s="11">
        <f t="shared" si="82"/>
        <v>4.9918277665844469E-3</v>
      </c>
      <c r="AS69" s="113">
        <f t="shared" si="83"/>
        <v>1.1967404460060328E-2</v>
      </c>
    </row>
    <row r="70" spans="1:45" x14ac:dyDescent="0.25">
      <c r="A70" s="19">
        <v>44774</v>
      </c>
      <c r="B70" s="118">
        <f t="shared" si="62"/>
        <v>-1.3226050604270519E-2</v>
      </c>
      <c r="C70" s="42">
        <f>('Monthly ABCs 2017-23'!C69/'Monthly ABCs 2017-23'!C68)-1</f>
        <v>-1.021877527760473E-2</v>
      </c>
      <c r="D70" s="42">
        <f>('Monthly ABCs 2017-23'!D69/'Monthly ABCs 2017-23'!D68)-1</f>
        <v>-1.2252031403970687E-2</v>
      </c>
      <c r="E70" s="42">
        <f>('Monthly ABCs 2017-23'!E69/'Monthly ABCs 2017-23'!E68)-1</f>
        <v>-2.4224330882854583E-2</v>
      </c>
      <c r="F70" s="118">
        <f t="shared" si="88"/>
        <v>-1.0443885215458495E-2</v>
      </c>
      <c r="G70" s="118">
        <f t="shared" si="89"/>
        <v>-1.6047286436102828E-2</v>
      </c>
      <c r="H70" s="42">
        <f>('Monthly ABCs 2017-23'!H69/'Monthly ABCs 2017-23'!H68)-1</f>
        <v>-1.4183952050710769E-2</v>
      </c>
      <c r="I70" s="42">
        <f>('Monthly ABCs 2017-23'!I69/'Monthly ABCs 2017-23'!I68)-1</f>
        <v>-1.4126138705282232E-2</v>
      </c>
      <c r="J70" s="42">
        <f>('Monthly ABCs 2017-23'!J69/'Monthly ABCs 2017-23'!J68)-1</f>
        <v>9.0900052551590171E-4</v>
      </c>
      <c r="K70" s="120">
        <f t="shared" si="84"/>
        <v>-1.2769266100251491E-2</v>
      </c>
      <c r="L70" s="42">
        <f>('Monthly ABCs 2017-23'!L69/'Monthly ABCs 2017-23'!L68)-1</f>
        <v>-1.4739588185968544E-2</v>
      </c>
      <c r="M70" s="46">
        <f t="shared" si="85"/>
        <v>-1.2690830854410806E-2</v>
      </c>
      <c r="N70" s="118">
        <f t="shared" si="65"/>
        <v>-6.6503791373619505E-3</v>
      </c>
      <c r="O70" s="42">
        <f>('Monthly ABCs 2017-23'!O69/'Monthly ABCs 2017-23'!O68)-1</f>
        <v>-7.9859828784525355E-3</v>
      </c>
      <c r="P70" s="118">
        <f t="shared" si="66"/>
        <v>-3.9189307828675418E-3</v>
      </c>
      <c r="Q70" s="42">
        <f>('Monthly ABCs 2017-23'!Q69/'Monthly ABCs 2017-23'!Q68)-1</f>
        <v>-1.0803635075318119E-2</v>
      </c>
      <c r="R70" s="118">
        <f t="shared" si="67"/>
        <v>-8.9306551755903643E-3</v>
      </c>
      <c r="S70" s="42">
        <f>('Monthly ABCs 2017-23'!S69/'Monthly ABCs 2017-23'!S68)-1</f>
        <v>-2.7096167902265877E-2</v>
      </c>
      <c r="T70" s="120">
        <f t="shared" si="86"/>
        <v>-3.070953470045777E-3</v>
      </c>
      <c r="U70" s="42">
        <f>('Monthly ABCs 2017-23'!U69/'Monthly ABCs 2017-23'!U68)-1</f>
        <v>1.7912096583287296E-2</v>
      </c>
      <c r="V70" s="42">
        <f>('Monthly ABCs 2017-23'!V69/'Monthly ABCs 2017-23'!V68)-1</f>
        <v>-1.234021691040188E-2</v>
      </c>
      <c r="W70" s="46">
        <f t="shared" si="87"/>
        <v>-8.0627812366302239E-3</v>
      </c>
      <c r="X70" s="11"/>
      <c r="Z70" s="112"/>
      <c r="AA70" s="11">
        <f t="shared" si="70"/>
        <v>2.4720555768060759E-3</v>
      </c>
      <c r="AB70" s="11">
        <f t="shared" si="71"/>
        <v>4.3879945044011937E-4</v>
      </c>
      <c r="AC70" s="11">
        <f t="shared" si="72"/>
        <v>-1.1533500028443777E-2</v>
      </c>
      <c r="AD70" s="11"/>
      <c r="AE70" s="11"/>
      <c r="AF70" s="11">
        <f t="shared" si="73"/>
        <v>-1.4931211962999624E-3</v>
      </c>
      <c r="AG70" s="11">
        <f t="shared" si="74"/>
        <v>-1.4353078508714257E-3</v>
      </c>
      <c r="AH70" s="11">
        <f t="shared" si="75"/>
        <v>1.3599831379926708E-2</v>
      </c>
      <c r="AI70" s="11"/>
      <c r="AJ70" s="11">
        <f t="shared" si="77"/>
        <v>-2.0487573315577379E-3</v>
      </c>
      <c r="AK70" s="11"/>
      <c r="AL70" s="11">
        <f t="shared" si="78"/>
        <v>1.4124020992682734E-3</v>
      </c>
      <c r="AM70" s="11"/>
      <c r="AN70" s="11">
        <f t="shared" si="79"/>
        <v>4.1438504537626821E-3</v>
      </c>
      <c r="AO70" s="11"/>
      <c r="AP70" s="11">
        <f t="shared" si="80"/>
        <v>-8.6787393896014045E-4</v>
      </c>
      <c r="AQ70" s="11"/>
      <c r="AR70" s="11">
        <f t="shared" si="82"/>
        <v>4.9918277665844469E-3</v>
      </c>
      <c r="AS70" s="113">
        <f t="shared" si="83"/>
        <v>2.597487781991752E-2</v>
      </c>
    </row>
    <row r="71" spans="1:45" x14ac:dyDescent="0.25">
      <c r="A71" s="19">
        <v>44805</v>
      </c>
      <c r="B71" s="118">
        <f t="shared" si="62"/>
        <v>3.689802639997726E-2</v>
      </c>
      <c r="C71" s="42">
        <f>('Monthly ABCs 2017-23'!C70/'Monthly ABCs 2017-23'!C69)-1</f>
        <v>3.7990102778835189E-2</v>
      </c>
      <c r="D71" s="42">
        <f>('Monthly ABCs 2017-23'!D70/'Monthly ABCs 2017-23'!D69)-1</f>
        <v>1.8014684461925778E-2</v>
      </c>
      <c r="E71" s="42">
        <f>('Monthly ABCs 2017-23'!E70/'Monthly ABCs 2017-23'!E69)-1</f>
        <v>2.8923941486280524E-2</v>
      </c>
      <c r="F71" s="118">
        <f t="shared" si="88"/>
        <v>3.9680191788789287E-2</v>
      </c>
      <c r="G71" s="118">
        <f t="shared" si="89"/>
        <v>3.407679056814495E-2</v>
      </c>
      <c r="H71" s="42">
        <f>('Monthly ABCs 2017-23'!H70/'Monthly ABCs 2017-23'!H69)-1</f>
        <v>4.9026473552973737E-2</v>
      </c>
      <c r="I71" s="42">
        <f>('Monthly ABCs 2017-23'!I70/'Monthly ABCs 2017-23'!I69)-1</f>
        <v>2.8154535849918005E-3</v>
      </c>
      <c r="J71" s="42">
        <f>('Monthly ABCs 2017-23'!J70/'Monthly ABCs 2017-23'!J69)-1</f>
        <v>4.7303145974940009E-2</v>
      </c>
      <c r="K71" s="120">
        <f t="shared" si="84"/>
        <v>3.735481090399629E-2</v>
      </c>
      <c r="L71" s="42">
        <f>('Monthly ABCs 2017-23'!L70/'Monthly ABCs 2017-23'!L69)-1</f>
        <v>7.7958921208911791E-2</v>
      </c>
      <c r="M71" s="46">
        <f t="shared" si="85"/>
        <v>3.7433246149836973E-2</v>
      </c>
      <c r="N71" s="118">
        <f t="shared" si="65"/>
        <v>1.0824800306430739E-2</v>
      </c>
      <c r="O71" s="42">
        <f>('Monthly ABCs 2017-23'!O70/'Monthly ABCs 2017-23'!O69)-1</f>
        <v>4.9614421071783488E-2</v>
      </c>
      <c r="P71" s="118">
        <f t="shared" si="66"/>
        <v>1.3556248660925148E-2</v>
      </c>
      <c r="Q71" s="42">
        <f>('Monthly ABCs 2017-23'!Q70/'Monthly ABCs 2017-23'!Q69)-1</f>
        <v>4.6560399064476954E-3</v>
      </c>
      <c r="R71" s="118">
        <f t="shared" si="67"/>
        <v>8.5445242682023245E-3</v>
      </c>
      <c r="S71" s="42">
        <f>('Monthly ABCs 2017-23'!S70/'Monthly ABCs 2017-23'!S69)-1</f>
        <v>1.4393465104492797E-2</v>
      </c>
      <c r="T71" s="120">
        <f t="shared" si="86"/>
        <v>1.4404225973746913E-2</v>
      </c>
      <c r="U71" s="42">
        <f>('Monthly ABCs 2017-23'!U70/'Monthly ABCs 2017-23'!U69)-1</f>
        <v>-1.7703488372093013E-2</v>
      </c>
      <c r="V71" s="42">
        <f>('Monthly ABCs 2017-23'!V70/'Monthly ABCs 2017-23'!V69)-1</f>
        <v>-3.8984466748186453E-3</v>
      </c>
      <c r="W71" s="46">
        <f t="shared" si="87"/>
        <v>9.4123982071624649E-3</v>
      </c>
      <c r="X71" s="11"/>
      <c r="Z71" s="112"/>
      <c r="AA71" s="11">
        <f t="shared" si="70"/>
        <v>5.5685662899821603E-4</v>
      </c>
      <c r="AB71" s="11">
        <f t="shared" si="71"/>
        <v>-1.9418561687911194E-2</v>
      </c>
      <c r="AC71" s="11">
        <f t="shared" si="72"/>
        <v>-8.5093046635564482E-3</v>
      </c>
      <c r="AD71" s="11"/>
      <c r="AE71" s="11"/>
      <c r="AF71" s="11">
        <f t="shared" si="73"/>
        <v>1.1593227403136765E-2</v>
      </c>
      <c r="AG71" s="11">
        <f t="shared" si="74"/>
        <v>-3.4617792564845172E-2</v>
      </c>
      <c r="AH71" s="11">
        <f t="shared" si="75"/>
        <v>9.8698998251030359E-3</v>
      </c>
      <c r="AI71" s="11"/>
      <c r="AJ71" s="11">
        <f t="shared" si="77"/>
        <v>4.0525675059074819E-2</v>
      </c>
      <c r="AK71" s="11"/>
      <c r="AL71" s="11">
        <f t="shared" si="78"/>
        <v>1.4124020992682743E-3</v>
      </c>
      <c r="AM71" s="11"/>
      <c r="AN71" s="11">
        <f t="shared" si="79"/>
        <v>4.1438504537626829E-3</v>
      </c>
      <c r="AO71" s="11"/>
      <c r="AP71" s="11">
        <f t="shared" si="80"/>
        <v>-8.6787393896014045E-4</v>
      </c>
      <c r="AQ71" s="11"/>
      <c r="AR71" s="11">
        <f t="shared" si="82"/>
        <v>4.9918277665844477E-3</v>
      </c>
      <c r="AS71" s="113">
        <f t="shared" si="83"/>
        <v>-2.7115886579255476E-2</v>
      </c>
    </row>
    <row r="72" spans="1:45" x14ac:dyDescent="0.25">
      <c r="A72" s="19">
        <v>44835</v>
      </c>
      <c r="B72" s="118">
        <f t="shared" si="62"/>
        <v>-4.7371001203566639E-2</v>
      </c>
      <c r="C72" s="42">
        <f>('Monthly ABCs 2017-23'!C71/'Monthly ABCs 2017-23'!C70)-1</f>
        <v>-7.6909060070412205E-2</v>
      </c>
      <c r="D72" s="42">
        <f>('Monthly ABCs 2017-23'!D71/'Monthly ABCs 2017-23'!D70)-1</f>
        <v>-9.7506167558791823E-3</v>
      </c>
      <c r="E72" s="42">
        <f>('Monthly ABCs 2017-23'!E71/'Monthly ABCs 2017-23'!E70)-1</f>
        <v>-6.0796862765399862E-2</v>
      </c>
      <c r="F72" s="118">
        <f t="shared" si="88"/>
        <v>-4.4588835814754618E-2</v>
      </c>
      <c r="G72" s="118">
        <f t="shared" si="89"/>
        <v>-5.0192237035398948E-2</v>
      </c>
      <c r="H72" s="42">
        <f>('Monthly ABCs 2017-23'!H71/'Monthly ABCs 2017-23'!H70)-1</f>
        <v>-7.7307048464833494E-2</v>
      </c>
      <c r="I72" s="42">
        <f>('Monthly ABCs 2017-23'!I71/'Monthly ABCs 2017-23'!I70)-1</f>
        <v>-3.9584733311313292E-2</v>
      </c>
      <c r="J72" s="42">
        <f>('Monthly ABCs 2017-23'!J71/'Monthly ABCs 2017-23'!J70)-1</f>
        <v>-5.0220515009247402E-2</v>
      </c>
      <c r="K72" s="120">
        <f t="shared" si="84"/>
        <v>-4.6914216699547609E-2</v>
      </c>
      <c r="L72" s="42">
        <f>('Monthly ABCs 2017-23'!L71/'Monthly ABCs 2017-23'!L70)-1</f>
        <v>-1.3281633798863046E-2</v>
      </c>
      <c r="M72" s="46">
        <f t="shared" si="85"/>
        <v>-4.6835781453706926E-2</v>
      </c>
      <c r="N72" s="118">
        <f t="shared" si="65"/>
        <v>-4.8803848604422835E-2</v>
      </c>
      <c r="O72" s="42">
        <f>('Monthly ABCs 2017-23'!O71/'Monthly ABCs 2017-23'!O70)-1</f>
        <v>-8.3548455917648923E-2</v>
      </c>
      <c r="P72" s="118">
        <f t="shared" si="66"/>
        <v>-4.6072400249928425E-2</v>
      </c>
      <c r="Q72" s="42">
        <f>('Monthly ABCs 2017-23'!Q71/'Monthly ABCs 2017-23'!Q70)-1</f>
        <v>-4.5816313820488674E-2</v>
      </c>
      <c r="R72" s="118">
        <f t="shared" si="67"/>
        <v>-5.1084124642651253E-2</v>
      </c>
      <c r="S72" s="42">
        <f>('Monthly ABCs 2017-23'!S71/'Monthly ABCs 2017-23'!S70)-1</f>
        <v>-4.3131976323848353E-2</v>
      </c>
      <c r="T72" s="120">
        <f t="shared" si="86"/>
        <v>-4.5224422937106663E-2</v>
      </c>
      <c r="U72" s="42">
        <f>('Monthly ABCs 2017-23'!U71/'Monthly ABCs 2017-23'!U70)-1</f>
        <v>-4.924388150691017E-2</v>
      </c>
      <c r="V72" s="42">
        <f>('Monthly ABCs 2017-23'!V71/'Monthly ABCs 2017-23'!V70)-1</f>
        <v>-2.934062594955944E-2</v>
      </c>
      <c r="W72" s="46">
        <f t="shared" si="87"/>
        <v>-5.0216250703691109E-2</v>
      </c>
      <c r="X72" s="11"/>
      <c r="Z72" s="112"/>
      <c r="AA72" s="11">
        <f t="shared" si="70"/>
        <v>-3.0073278616705279E-2</v>
      </c>
      <c r="AB72" s="11">
        <f t="shared" si="71"/>
        <v>3.7085164697827744E-2</v>
      </c>
      <c r="AC72" s="11">
        <f t="shared" si="72"/>
        <v>-1.3961081311692936E-2</v>
      </c>
      <c r="AD72" s="11"/>
      <c r="AE72" s="11"/>
      <c r="AF72" s="11">
        <f t="shared" si="73"/>
        <v>-3.0471267011126568E-2</v>
      </c>
      <c r="AG72" s="11">
        <f t="shared" si="74"/>
        <v>7.2510481423936346E-3</v>
      </c>
      <c r="AH72" s="11">
        <f t="shared" si="75"/>
        <v>-3.3847335555404756E-3</v>
      </c>
      <c r="AI72" s="11"/>
      <c r="AJ72" s="11">
        <f t="shared" si="77"/>
        <v>3.355414765484388E-2</v>
      </c>
      <c r="AK72" s="11"/>
      <c r="AL72" s="11">
        <f t="shared" si="78"/>
        <v>1.4124020992682743E-3</v>
      </c>
      <c r="AM72" s="11"/>
      <c r="AN72" s="11">
        <f t="shared" si="79"/>
        <v>4.1438504537626847E-3</v>
      </c>
      <c r="AO72" s="11"/>
      <c r="AP72" s="11">
        <f t="shared" si="80"/>
        <v>-8.6787393896014392E-4</v>
      </c>
      <c r="AQ72" s="11"/>
      <c r="AR72" s="11">
        <f t="shared" si="82"/>
        <v>4.991827766584446E-3</v>
      </c>
      <c r="AS72" s="113">
        <f t="shared" si="83"/>
        <v>9.7236919678093947E-4</v>
      </c>
    </row>
    <row r="73" spans="1:45" x14ac:dyDescent="0.25">
      <c r="A73" s="19">
        <v>44866</v>
      </c>
      <c r="B73" s="118">
        <f t="shared" si="62"/>
        <v>-1.36413663228056E-2</v>
      </c>
      <c r="C73" s="42">
        <f>('Monthly ABCs 2017-23'!C72/'Monthly ABCs 2017-23'!C71)-1</f>
        <v>-6.6508000948518609E-3</v>
      </c>
      <c r="D73" s="42">
        <f>('Monthly ABCs 2017-23'!D72/'Monthly ABCs 2017-23'!D71)-1</f>
        <v>-9.2767783449230201E-3</v>
      </c>
      <c r="E73" s="42">
        <f>('Monthly ABCs 2017-23'!E72/'Monthly ABCs 2017-23'!E71)-1</f>
        <v>-1.4755126226435933E-2</v>
      </c>
      <c r="F73" s="118">
        <f t="shared" si="88"/>
        <v>-1.0859200933993578E-2</v>
      </c>
      <c r="G73" s="118">
        <f t="shared" si="89"/>
        <v>-1.646260215463791E-2</v>
      </c>
      <c r="H73" s="42">
        <f>('Monthly ABCs 2017-23'!H72/'Monthly ABCs 2017-23'!H71)-1</f>
        <v>-1.4141248047356725E-2</v>
      </c>
      <c r="I73" s="42">
        <f>('Monthly ABCs 2017-23'!I72/'Monthly ABCs 2017-23'!I71)-1</f>
        <v>-1.9798751237792511E-2</v>
      </c>
      <c r="J73" s="42">
        <f>('Monthly ABCs 2017-23'!J72/'Monthly ABCs 2017-23'!J71)-1</f>
        <v>-1.0085879768324313E-2</v>
      </c>
      <c r="K73" s="120">
        <f t="shared" si="84"/>
        <v>-1.3184581818786574E-2</v>
      </c>
      <c r="L73" s="42">
        <f>('Monthly ABCs 2017-23'!L72/'Monthly ABCs 2017-23'!L71)-1</f>
        <v>-1.7034442290936869E-2</v>
      </c>
      <c r="M73" s="46">
        <f t="shared" si="85"/>
        <v>-1.3106146572945889E-2</v>
      </c>
      <c r="N73" s="118">
        <f t="shared" si="65"/>
        <v>-2.1676124947941109E-2</v>
      </c>
      <c r="O73" s="42">
        <f>('Monthly ABCs 2017-23'!O72/'Monthly ABCs 2017-23'!O71)-1</f>
        <v>-8.6861379713720765E-4</v>
      </c>
      <c r="P73" s="118">
        <f t="shared" si="66"/>
        <v>-1.8944676593446702E-2</v>
      </c>
      <c r="Q73" s="42">
        <f>('Monthly ABCs 2017-23'!Q72/'Monthly ABCs 2017-23'!Q71)-1</f>
        <v>-2.2569928968193209E-2</v>
      </c>
      <c r="R73" s="118">
        <f t="shared" si="67"/>
        <v>-2.3956400986169524E-2</v>
      </c>
      <c r="S73" s="42">
        <f>('Monthly ABCs 2017-23'!S72/'Monthly ABCs 2017-23'!S71)-1</f>
        <v>-2.5603381022292426E-2</v>
      </c>
      <c r="T73" s="120">
        <f t="shared" si="86"/>
        <v>-1.8096699280624937E-2</v>
      </c>
      <c r="U73" s="42">
        <f>('Monthly ABCs 2017-23'!U72/'Monthly ABCs 2017-23'!U71)-1</f>
        <v>-3.4332492918728752E-2</v>
      </c>
      <c r="V73" s="42">
        <f>('Monthly ABCs 2017-23'!V72/'Monthly ABCs 2017-23'!V71)-1</f>
        <v>-3.2068218529695325E-2</v>
      </c>
      <c r="W73" s="46">
        <f t="shared" si="87"/>
        <v>-2.3088527047209383E-2</v>
      </c>
      <c r="X73" s="11"/>
      <c r="Z73" s="112"/>
      <c r="AA73" s="11">
        <f t="shared" si="70"/>
        <v>6.4553464780940286E-3</v>
      </c>
      <c r="AB73" s="11">
        <f t="shared" si="71"/>
        <v>3.8293682280228693E-3</v>
      </c>
      <c r="AC73" s="11">
        <f t="shared" si="72"/>
        <v>-1.6489796534900434E-3</v>
      </c>
      <c r="AD73" s="11"/>
      <c r="AE73" s="11"/>
      <c r="AF73" s="11">
        <f t="shared" si="73"/>
        <v>-1.0351014744108353E-3</v>
      </c>
      <c r="AG73" s="11">
        <f t="shared" si="74"/>
        <v>-6.6926046648466218E-3</v>
      </c>
      <c r="AH73" s="11">
        <f t="shared" si="75"/>
        <v>3.0202668046215766E-3</v>
      </c>
      <c r="AI73" s="11"/>
      <c r="AJ73" s="11">
        <f t="shared" si="77"/>
        <v>-3.9282957179909792E-3</v>
      </c>
      <c r="AK73" s="11"/>
      <c r="AL73" s="11">
        <f t="shared" si="78"/>
        <v>1.4124020992682743E-3</v>
      </c>
      <c r="AM73" s="11"/>
      <c r="AN73" s="11">
        <f t="shared" si="79"/>
        <v>4.1438504537626812E-3</v>
      </c>
      <c r="AO73" s="11"/>
      <c r="AP73" s="11">
        <f t="shared" si="80"/>
        <v>-8.6787393896014045E-4</v>
      </c>
      <c r="AQ73" s="11"/>
      <c r="AR73" s="11">
        <f t="shared" si="82"/>
        <v>4.991827766584446E-3</v>
      </c>
      <c r="AS73" s="113">
        <f t="shared" si="83"/>
        <v>-1.1243965871519369E-2</v>
      </c>
    </row>
    <row r="74" spans="1:45" x14ac:dyDescent="0.25">
      <c r="A74" s="19">
        <v>44896</v>
      </c>
      <c r="B74" s="118">
        <f t="shared" si="62"/>
        <v>1.5279873711503088E-2</v>
      </c>
      <c r="C74" s="42">
        <f>('Monthly ABCs 2017-23'!C73/'Monthly ABCs 2017-23'!C72)-1</f>
        <v>1.4992938470960171E-2</v>
      </c>
      <c r="D74" s="42">
        <f>('Monthly ABCs 2017-23'!D73/'Monthly ABCs 2017-23'!D72)-1</f>
        <v>-1.1377813621649024E-2</v>
      </c>
      <c r="E74" s="42">
        <f>('Monthly ABCs 2017-23'!E73/'Monthly ABCs 2017-23'!E72)-1</f>
        <v>-1.0906013867666209E-2</v>
      </c>
      <c r="F74" s="118">
        <f t="shared" si="88"/>
        <v>1.8062039100315112E-2</v>
      </c>
      <c r="G74" s="118">
        <f t="shared" si="89"/>
        <v>1.245863787967078E-2</v>
      </c>
      <c r="H74" s="42">
        <f>('Monthly ABCs 2017-23'!H73/'Monthly ABCs 2017-23'!H72)-1</f>
        <v>-2.7576237733856201E-3</v>
      </c>
      <c r="I74" s="42">
        <f>('Monthly ABCs 2017-23'!I73/'Monthly ABCs 2017-23'!I72)-1</f>
        <v>-3.1589517748687346E-2</v>
      </c>
      <c r="J74" s="42">
        <f>('Monthly ABCs 2017-23'!J73/'Monthly ABCs 2017-23'!J72)-1</f>
        <v>-1.2559265610814108E-2</v>
      </c>
      <c r="K74" s="120">
        <f t="shared" si="84"/>
        <v>1.5736658215522115E-2</v>
      </c>
      <c r="L74" s="42">
        <f>('Monthly ABCs 2017-23'!L73/'Monthly ABCs 2017-23'!L72)-1</f>
        <v>0.16490295038078173</v>
      </c>
      <c r="M74" s="46">
        <f t="shared" si="85"/>
        <v>1.5815093461362801E-2</v>
      </c>
      <c r="N74" s="118">
        <f t="shared" si="65"/>
        <v>-3.3677510341420393E-2</v>
      </c>
      <c r="O74" s="42">
        <f>('Monthly ABCs 2017-23'!O73/'Monthly ABCs 2017-23'!O72)-1</f>
        <v>-1.9193103297631464E-2</v>
      </c>
      <c r="P74" s="118">
        <f t="shared" si="66"/>
        <v>-3.0946061986925986E-2</v>
      </c>
      <c r="Q74" s="42">
        <f>('Monthly ABCs 2017-23'!Q73/'Monthly ABCs 2017-23'!Q72)-1</f>
        <v>-3.8436032053053348E-2</v>
      </c>
      <c r="R74" s="118">
        <f t="shared" si="67"/>
        <v>-3.5957786379648811E-2</v>
      </c>
      <c r="S74" s="42">
        <f>('Monthly ABCs 2017-23'!S73/'Monthly ABCs 2017-23'!S72)-1</f>
        <v>-3.3072126992932938E-2</v>
      </c>
      <c r="T74" s="120">
        <f t="shared" si="86"/>
        <v>-3.0098084674104221E-2</v>
      </c>
      <c r="U74" s="42">
        <f>('Monthly ABCs 2017-23'!U73/'Monthly ABCs 2017-23'!U72)-1</f>
        <v>-4.9832387828777747E-2</v>
      </c>
      <c r="V74" s="42">
        <f>('Monthly ABCs 2017-23'!V73/'Monthly ABCs 2017-23'!V72)-1</f>
        <v>-3.4915912031047824E-2</v>
      </c>
      <c r="W74" s="46">
        <f t="shared" si="87"/>
        <v>-3.5089912440688667E-2</v>
      </c>
      <c r="X74" s="11"/>
      <c r="Z74" s="112"/>
      <c r="AA74" s="11">
        <f t="shared" si="70"/>
        <v>-8.2215499040262999E-4</v>
      </c>
      <c r="AB74" s="11">
        <f t="shared" si="71"/>
        <v>-2.7192907083011825E-2</v>
      </c>
      <c r="AC74" s="11">
        <f t="shared" si="72"/>
        <v>-2.672110732902901E-2</v>
      </c>
      <c r="AD74" s="11"/>
      <c r="AE74" s="11"/>
      <c r="AF74" s="11">
        <f t="shared" si="73"/>
        <v>-1.8572717234748421E-2</v>
      </c>
      <c r="AG74" s="11">
        <f t="shared" si="74"/>
        <v>-4.7404611210050143E-2</v>
      </c>
      <c r="AH74" s="11">
        <f t="shared" si="75"/>
        <v>-2.8374359072176909E-2</v>
      </c>
      <c r="AI74" s="11"/>
      <c r="AJ74" s="11">
        <f t="shared" si="77"/>
        <v>0.14908785691941892</v>
      </c>
      <c r="AK74" s="11"/>
      <c r="AL74" s="11">
        <f t="shared" si="78"/>
        <v>1.4124020992682743E-3</v>
      </c>
      <c r="AM74" s="11"/>
      <c r="AN74" s="11">
        <f t="shared" si="79"/>
        <v>4.1438504537626812E-3</v>
      </c>
      <c r="AO74" s="11"/>
      <c r="AP74" s="11">
        <f t="shared" si="80"/>
        <v>-8.6787393896014392E-4</v>
      </c>
      <c r="AQ74" s="11"/>
      <c r="AR74" s="11">
        <f t="shared" si="82"/>
        <v>4.991827766584446E-3</v>
      </c>
      <c r="AS74" s="113">
        <f t="shared" si="83"/>
        <v>-1.474247538808908E-2</v>
      </c>
    </row>
    <row r="75" spans="1:45" x14ac:dyDescent="0.25">
      <c r="A75" s="101">
        <v>44927</v>
      </c>
      <c r="B75" s="119">
        <f>M75+$Z$50</f>
        <v>-3.0811374303932888E-2</v>
      </c>
      <c r="C75" s="47">
        <f>('Monthly ABCs 2017-23'!C74/'Monthly ABCs 2017-23'!C73)-1</f>
        <v>-1.7734138154378853E-2</v>
      </c>
      <c r="D75" s="47">
        <f>('Monthly ABCs 2017-23'!D74/'Monthly ABCs 2017-23'!D73)-1</f>
        <v>-1.2924965837094682E-2</v>
      </c>
      <c r="E75" s="47">
        <f>('Monthly ABCs 2017-23'!E74/'Monthly ABCs 2017-23'!E73)-1</f>
        <v>-1.8807225934174721E-2</v>
      </c>
      <c r="F75" s="119">
        <f t="shared" si="88"/>
        <v>-2.8029208915120864E-2</v>
      </c>
      <c r="G75" s="119">
        <f t="shared" si="89"/>
        <v>-3.3632610135765198E-2</v>
      </c>
      <c r="H75" s="47">
        <f>('Monthly ABCs 2017-23'!H74/'Monthly ABCs 2017-23'!H73)-1</f>
        <v>-1.7310683562934526E-2</v>
      </c>
      <c r="I75" s="47">
        <f>('Monthly ABCs 2017-23'!I74/'Monthly ABCs 2017-23'!I73)-1</f>
        <v>-1.5454193371063019E-2</v>
      </c>
      <c r="J75" s="47">
        <f>('Monthly ABCs 2017-23'!J74/'Monthly ABCs 2017-23'!J73)-1</f>
        <v>-2.0154846430578188E-2</v>
      </c>
      <c r="K75" s="121">
        <f t="shared" si="84"/>
        <v>-3.0354589799913862E-2</v>
      </c>
      <c r="L75" s="47">
        <f>('Monthly ABCs 2017-23'!L74/'Monthly ABCs 2017-23'!L73)-1</f>
        <v>-0.10954702858828824</v>
      </c>
      <c r="M75" s="46">
        <f t="shared" si="85"/>
        <v>-3.0276154554073176E-2</v>
      </c>
      <c r="N75" s="119">
        <f t="shared" si="65"/>
        <v>5.2029141382686338E-3</v>
      </c>
      <c r="O75" s="47">
        <f>('Monthly ABCs 2017-23'!O74/'Monthly ABCs 2017-23'!O73)-1</f>
        <v>-1.2917115177610849E-3</v>
      </c>
      <c r="P75" s="119">
        <f t="shared" si="66"/>
        <v>7.9343624927630425E-3</v>
      </c>
      <c r="Q75" s="47">
        <f>('Monthly ABCs 2017-23'!Q74/'Monthly ABCs 2017-23'!Q73)-1</f>
        <v>1.5575160205753003E-2</v>
      </c>
      <c r="R75" s="119">
        <f t="shared" si="67"/>
        <v>2.9226381000402187E-3</v>
      </c>
      <c r="S75" s="47">
        <f>('Monthly ABCs 2017-23'!S74/'Monthly ABCs 2017-23'!S73)-1</f>
        <v>1.3039764762643458E-3</v>
      </c>
      <c r="T75" s="121">
        <f t="shared" si="86"/>
        <v>8.7823398055848073E-3</v>
      </c>
      <c r="U75" s="47">
        <f>('Monthly ABCs 2017-23'!U74/'Monthly ABCs 2017-23'!U73)-1</f>
        <v>-8.967139335549712E-3</v>
      </c>
      <c r="V75" s="47">
        <f>('Monthly ABCs 2017-23'!V74/'Monthly ABCs 2017-23'!V73)-1</f>
        <v>1.2332274366295248E-2</v>
      </c>
      <c r="W75" s="48">
        <f t="shared" si="87"/>
        <v>3.79051203900036E-3</v>
      </c>
      <c r="X75" s="11"/>
      <c r="Z75" s="112"/>
      <c r="AA75" s="11">
        <f t="shared" si="70"/>
        <v>1.2542016399694322E-2</v>
      </c>
      <c r="AB75" s="11">
        <f t="shared" si="71"/>
        <v>1.7351188716978494E-2</v>
      </c>
      <c r="AC75" s="11">
        <f t="shared" si="72"/>
        <v>1.1468928619898455E-2</v>
      </c>
      <c r="AD75" s="11"/>
      <c r="AE75" s="11"/>
      <c r="AF75" s="11">
        <f t="shared" si="73"/>
        <v>1.296547099113865E-2</v>
      </c>
      <c r="AG75" s="11">
        <f t="shared" si="74"/>
        <v>1.4821961183010157E-2</v>
      </c>
      <c r="AH75" s="11">
        <f t="shared" si="75"/>
        <v>1.0121308123494988E-2</v>
      </c>
      <c r="AI75" s="11"/>
      <c r="AJ75" s="11">
        <f t="shared" si="77"/>
        <v>-7.9270874034215066E-2</v>
      </c>
      <c r="AK75" s="11"/>
      <c r="AL75" s="11">
        <f t="shared" si="78"/>
        <v>1.4124020992682738E-3</v>
      </c>
      <c r="AM75" s="11"/>
      <c r="AN75" s="11">
        <f t="shared" si="79"/>
        <v>4.1438504537626829E-3</v>
      </c>
      <c r="AO75" s="11"/>
      <c r="AP75" s="11">
        <f t="shared" si="80"/>
        <v>-8.6787393896014132E-4</v>
      </c>
      <c r="AQ75" s="11"/>
      <c r="AR75" s="11">
        <f t="shared" si="82"/>
        <v>4.9918277665844477E-3</v>
      </c>
      <c r="AS75" s="113">
        <f t="shared" si="83"/>
        <v>-1.2757651374550072E-2</v>
      </c>
    </row>
    <row r="76" spans="1:45" x14ac:dyDescent="0.25">
      <c r="A76" s="19">
        <v>44958</v>
      </c>
      <c r="B76" s="118">
        <f t="shared" si="62"/>
        <v>-1.6117958548370018E-2</v>
      </c>
      <c r="C76" s="42">
        <f>('Monthly ABCs 2017-23'!C75/'Monthly ABCs 2017-23'!C74)-1</f>
        <v>-1.6837072397781649E-2</v>
      </c>
      <c r="D76" s="42">
        <f>('Monthly ABCs 2017-23'!D75/'Monthly ABCs 2017-23'!D74)-1</f>
        <v>3.1159705288550388E-3</v>
      </c>
      <c r="E76" s="42">
        <f>('Monthly ABCs 2017-23'!E75/'Monthly ABCs 2017-23'!E74)-1</f>
        <v>-9.3496667267158884E-3</v>
      </c>
      <c r="F76" s="118">
        <f t="shared" si="88"/>
        <v>-1.3335793159557996E-2</v>
      </c>
      <c r="G76" s="118">
        <f t="shared" si="89"/>
        <v>-1.8939194380202327E-2</v>
      </c>
      <c r="H76" s="42">
        <f>('Monthly ABCs 2017-23'!H75/'Monthly ABCs 2017-23'!H74)-1</f>
        <v>-1.6407207370762067E-2</v>
      </c>
      <c r="I76" s="42">
        <f>('Monthly ABCs 2017-23'!I75/'Monthly ABCs 2017-23'!I74)-1</f>
        <v>-9.0729132299571802E-4</v>
      </c>
      <c r="J76" s="42">
        <f>('Monthly ABCs 2017-23'!J75/'Monthly ABCs 2017-23'!J74)-1</f>
        <v>-1.5304184633258111E-2</v>
      </c>
      <c r="K76" s="120">
        <f t="shared" si="84"/>
        <v>-1.5661174044350992E-2</v>
      </c>
      <c r="L76" s="42">
        <f>('Monthly ABCs 2017-23'!L75/'Monthly ABCs 2017-23'!L74)-1</f>
        <v>-5.3389719666913749E-2</v>
      </c>
      <c r="M76" s="46">
        <f t="shared" si="85"/>
        <v>-1.5582738798510307E-2</v>
      </c>
      <c r="N76" s="118">
        <f t="shared" si="65"/>
        <v>-8.3327407271225323E-3</v>
      </c>
      <c r="O76" s="42">
        <f>('Monthly ABCs 2017-23'!O75/'Monthly ABCs 2017-23'!O74)-1</f>
        <v>-1.1024968222937415E-2</v>
      </c>
      <c r="P76" s="118">
        <f t="shared" si="66"/>
        <v>-5.6012923726281244E-3</v>
      </c>
      <c r="Q76" s="42">
        <f>('Monthly ABCs 2017-23'!Q75/'Monthly ABCs 2017-23'!Q74)-1</f>
        <v>-1.343576393801349E-2</v>
      </c>
      <c r="R76" s="118">
        <f t="shared" si="67"/>
        <v>-1.0613016765350947E-2</v>
      </c>
      <c r="S76" s="42">
        <f>('Monthly ABCs 2017-23'!S75/'Monthly ABCs 2017-23'!S74)-1</f>
        <v>-7.1364852809990831E-3</v>
      </c>
      <c r="T76" s="120">
        <f t="shared" si="86"/>
        <v>-4.7533150598063597E-3</v>
      </c>
      <c r="U76" s="42">
        <f>('Monthly ABCs 2017-23'!U75/'Monthly ABCs 2017-23'!U74)-1</f>
        <v>4.6667655549343934E-3</v>
      </c>
      <c r="V76" s="42">
        <f>('Monthly ABCs 2017-23'!V75/'Monthly ABCs 2017-23'!V74)-1</f>
        <v>-2.179526224493844E-2</v>
      </c>
      <c r="W76" s="46">
        <f t="shared" si="87"/>
        <v>-9.7451428263908065E-3</v>
      </c>
      <c r="X76" s="11"/>
      <c r="Z76" s="112"/>
      <c r="AA76" s="11">
        <f t="shared" si="70"/>
        <v>-1.2543335992713425E-3</v>
      </c>
      <c r="AB76" s="11">
        <f t="shared" si="71"/>
        <v>1.8698709327365344E-2</v>
      </c>
      <c r="AC76" s="11">
        <f t="shared" si="72"/>
        <v>6.2330720717944186E-3</v>
      </c>
      <c r="AD76" s="11"/>
      <c r="AE76" s="11"/>
      <c r="AF76" s="11">
        <f t="shared" si="73"/>
        <v>-8.2446857225175994E-4</v>
      </c>
      <c r="AG76" s="11">
        <f t="shared" si="74"/>
        <v>1.4675447475514589E-2</v>
      </c>
      <c r="AH76" s="11">
        <f t="shared" si="75"/>
        <v>2.7855416525219591E-4</v>
      </c>
      <c r="AI76" s="11"/>
      <c r="AJ76" s="11">
        <f t="shared" si="77"/>
        <v>-3.7806980868403443E-2</v>
      </c>
      <c r="AK76" s="11"/>
      <c r="AL76" s="11">
        <f t="shared" si="78"/>
        <v>1.4124020992682743E-3</v>
      </c>
      <c r="AM76" s="11"/>
      <c r="AN76" s="11">
        <f t="shared" si="79"/>
        <v>4.1438504537626821E-3</v>
      </c>
      <c r="AO76" s="11"/>
      <c r="AP76" s="11">
        <f t="shared" si="80"/>
        <v>-8.6787393896014045E-4</v>
      </c>
      <c r="AQ76" s="11"/>
      <c r="AR76" s="11">
        <f t="shared" si="82"/>
        <v>4.9918277665844469E-3</v>
      </c>
      <c r="AS76" s="113">
        <f t="shared" si="83"/>
        <v>1.44119083813252E-2</v>
      </c>
    </row>
    <row r="77" spans="1:45" x14ac:dyDescent="0.25">
      <c r="A77" s="19">
        <v>44986</v>
      </c>
      <c r="B77" s="118">
        <f t="shared" si="62"/>
        <v>-1.383305094689462E-3</v>
      </c>
      <c r="C77" s="42">
        <f>('Monthly ABCs 2017-23'!C76/'Monthly ABCs 2017-23'!C75)-1</f>
        <v>-8.5263677316445019E-3</v>
      </c>
      <c r="D77" s="42">
        <f>('Monthly ABCs 2017-23'!D76/'Monthly ABCs 2017-23'!D75)-1</f>
        <v>-4.2051511533321984E-3</v>
      </c>
      <c r="E77" s="42">
        <f>('Monthly ABCs 2017-23'!E76/'Monthly ABCs 2017-23'!E75)-1</f>
        <v>-2.3640232037969167E-4</v>
      </c>
      <c r="F77" s="118">
        <f t="shared" si="88"/>
        <v>1.398860294122561E-3</v>
      </c>
      <c r="G77" s="118">
        <f t="shared" si="89"/>
        <v>-4.2045409265217713E-3</v>
      </c>
      <c r="H77" s="42">
        <f>('Monthly ABCs 2017-23'!H76/'Monthly ABCs 2017-23'!H75)-1</f>
        <v>-5.7102646332740647E-3</v>
      </c>
      <c r="I77" s="42">
        <f>('Monthly ABCs 2017-23'!I76/'Monthly ABCs 2017-23'!I75)-1</f>
        <v>1.0014669554007538E-2</v>
      </c>
      <c r="J77" s="42">
        <f>('Monthly ABCs 2017-23'!J76/'Monthly ABCs 2017-23'!J75)-1</f>
        <v>-3.0025260546656662E-3</v>
      </c>
      <c r="K77" s="120">
        <f t="shared" si="84"/>
        <v>-9.2652059067043543E-4</v>
      </c>
      <c r="L77" s="42">
        <f>('Monthly ABCs 2017-23'!L76/'Monthly ABCs 2017-23'!L75)-1</f>
        <v>5.7294449254803315E-3</v>
      </c>
      <c r="M77" s="46">
        <f t="shared" si="85"/>
        <v>-8.4808534482975052E-4</v>
      </c>
      <c r="N77" s="118">
        <f t="shared" si="65"/>
        <v>-1.4427715112086025E-2</v>
      </c>
      <c r="O77" s="42">
        <f>('Monthly ABCs 2017-23'!O76/'Monthly ABCs 2017-23'!O75)-1</f>
        <v>-8.6961227468623781E-3</v>
      </c>
      <c r="P77" s="118">
        <f t="shared" si="66"/>
        <v>-1.1696266757591618E-2</v>
      </c>
      <c r="Q77" s="42">
        <f>('Monthly ABCs 2017-23'!Q76/'Monthly ABCs 2017-23'!Q75)-1</f>
        <v>-1.3824290023279451E-2</v>
      </c>
      <c r="R77" s="118">
        <f t="shared" si="67"/>
        <v>-1.670799115031444E-2</v>
      </c>
      <c r="S77" s="42">
        <f>('Monthly ABCs 2017-23'!S76/'Monthly ABCs 2017-23'!S75)-1</f>
        <v>-1.2394986916402728E-2</v>
      </c>
      <c r="T77" s="120">
        <f t="shared" si="86"/>
        <v>-1.0848289444769853E-2</v>
      </c>
      <c r="U77" s="42">
        <f>('Monthly ABCs 2017-23'!U76/'Monthly ABCs 2017-23'!U75)-1</f>
        <v>-2.0136286201022147E-2</v>
      </c>
      <c r="V77" s="42">
        <f>('Monthly ABCs 2017-23'!V76/'Monthly ABCs 2017-23'!V75)-1</f>
        <v>-2.414890016920479E-2</v>
      </c>
      <c r="W77" s="46">
        <f t="shared" si="87"/>
        <v>-1.5840117211354299E-2</v>
      </c>
      <c r="X77" s="11"/>
      <c r="Z77" s="112"/>
      <c r="AA77" s="11">
        <f t="shared" si="70"/>
        <v>-7.6782823868147511E-3</v>
      </c>
      <c r="AB77" s="11">
        <f t="shared" si="71"/>
        <v>-3.3570658085024479E-3</v>
      </c>
      <c r="AC77" s="11">
        <f t="shared" si="72"/>
        <v>6.1168302445005886E-4</v>
      </c>
      <c r="AD77" s="11"/>
      <c r="AE77" s="11"/>
      <c r="AF77" s="11">
        <f t="shared" si="73"/>
        <v>-4.8621792884443139E-3</v>
      </c>
      <c r="AG77" s="11">
        <f t="shared" si="74"/>
        <v>1.0862754898837288E-2</v>
      </c>
      <c r="AH77" s="11">
        <f t="shared" si="75"/>
        <v>-2.1544407098359158E-3</v>
      </c>
      <c r="AI77" s="11"/>
      <c r="AJ77" s="11">
        <f t="shared" si="77"/>
        <v>6.5775302703100823E-3</v>
      </c>
      <c r="AK77" s="11"/>
      <c r="AL77" s="11">
        <f t="shared" si="78"/>
        <v>1.4124020992682743E-3</v>
      </c>
      <c r="AM77" s="11"/>
      <c r="AN77" s="11">
        <f t="shared" si="79"/>
        <v>4.1438504537626812E-3</v>
      </c>
      <c r="AO77" s="11"/>
      <c r="AP77" s="11">
        <f t="shared" si="80"/>
        <v>-8.6787393896014045E-4</v>
      </c>
      <c r="AQ77" s="11"/>
      <c r="AR77" s="11">
        <f t="shared" si="82"/>
        <v>4.991827766584446E-3</v>
      </c>
      <c r="AS77" s="113">
        <f t="shared" si="83"/>
        <v>-4.2961689896678472E-3</v>
      </c>
    </row>
    <row r="78" spans="1:45" x14ac:dyDescent="0.25">
      <c r="A78" s="19">
        <v>45017</v>
      </c>
      <c r="B78" s="118">
        <f t="shared" si="62"/>
        <v>3.0095754327068985E-3</v>
      </c>
      <c r="C78" s="42">
        <f>('Monthly ABCs 2017-23'!C77/'Monthly ABCs 2017-23'!C76)-1</f>
        <v>4.1062982101014445E-3</v>
      </c>
      <c r="D78" s="42">
        <f>('Monthly ABCs 2017-23'!D77/'Monthly ABCs 2017-23'!D76)-1</f>
        <v>4.0874652465707761E-3</v>
      </c>
      <c r="E78" s="42">
        <f>('Monthly ABCs 2017-23'!E77/'Monthly ABCs 2017-23'!E76)-1</f>
        <v>8.9308450652989535E-3</v>
      </c>
      <c r="F78" s="118">
        <f t="shared" si="88"/>
        <v>5.7917408215189215E-3</v>
      </c>
      <c r="G78" s="118">
        <f t="shared" si="89"/>
        <v>1.8833960087458971E-4</v>
      </c>
      <c r="H78" s="42">
        <f>('Monthly ABCs 2017-23'!H77/'Monthly ABCs 2017-23'!H76)-1</f>
        <v>5.1803552575095946E-3</v>
      </c>
      <c r="I78" s="42">
        <f>('Monthly ABCs 2017-23'!I77/'Monthly ABCs 2017-23'!I76)-1</f>
        <v>-4.8036417137180543E-3</v>
      </c>
      <c r="J78" s="42">
        <f>('Monthly ABCs 2017-23'!J77/'Monthly ABCs 2017-23'!J76)-1</f>
        <v>3.163284657690113E-3</v>
      </c>
      <c r="K78" s="120">
        <f t="shared" si="84"/>
        <v>3.4663599367259251E-3</v>
      </c>
      <c r="L78" s="42">
        <f>('Monthly ABCs 2017-23'!L77/'Monthly ABCs 2017-23'!L76)-1</f>
        <v>4.1489595545134428E-3</v>
      </c>
      <c r="M78" s="46">
        <f t="shared" si="85"/>
        <v>3.5447951825666102E-3</v>
      </c>
      <c r="N78" s="118">
        <f t="shared" si="65"/>
        <v>-7.6119968169309207E-3</v>
      </c>
      <c r="O78" s="42">
        <f>('Monthly ABCs 2017-23'!O77/'Monthly ABCs 2017-23'!O76)-1</f>
        <v>-1.0719473989087902E-2</v>
      </c>
      <c r="P78" s="118">
        <f t="shared" si="66"/>
        <v>-4.880548462436512E-3</v>
      </c>
      <c r="Q78" s="42">
        <f>('Monthly ABCs 2017-23'!Q77/'Monthly ABCs 2017-23'!Q76)-1</f>
        <v>-1.1342429897481909E-2</v>
      </c>
      <c r="R78" s="118">
        <f t="shared" si="67"/>
        <v>-9.8922728551593345E-3</v>
      </c>
      <c r="S78" s="42">
        <f>('Monthly ABCs 2017-23'!S77/'Monthly ABCs 2017-23'!S76)-1</f>
        <v>2.6296392214675279E-3</v>
      </c>
      <c r="T78" s="120">
        <f t="shared" si="86"/>
        <v>-4.0325711496147472E-3</v>
      </c>
      <c r="U78" s="42">
        <f>('Monthly ABCs 2017-23'!U77/'Monthly ABCs 2017-23'!U76)-1</f>
        <v>3.4539912143445317E-3</v>
      </c>
      <c r="V78" s="42">
        <f>('Monthly ABCs 2017-23'!V77/'Monthly ABCs 2017-23'!V76)-1</f>
        <v>-2.914372113023822E-2</v>
      </c>
      <c r="W78" s="46">
        <f t="shared" si="87"/>
        <v>-9.0243989161991941E-3</v>
      </c>
      <c r="X78" s="11"/>
      <c r="Z78" s="112"/>
      <c r="AA78" s="11">
        <f t="shared" si="70"/>
        <v>5.6150302753483431E-4</v>
      </c>
      <c r="AB78" s="11">
        <f t="shared" si="71"/>
        <v>5.4267006400416599E-4</v>
      </c>
      <c r="AC78" s="11">
        <f t="shared" si="72"/>
        <v>5.3860498827323433E-3</v>
      </c>
      <c r="AD78" s="11"/>
      <c r="AE78" s="11"/>
      <c r="AF78" s="11">
        <f t="shared" si="73"/>
        <v>1.6355600749429844E-3</v>
      </c>
      <c r="AG78" s="11">
        <f t="shared" si="74"/>
        <v>-8.3484368962846653E-3</v>
      </c>
      <c r="AH78" s="11">
        <f t="shared" si="75"/>
        <v>-3.8151052487649714E-4</v>
      </c>
      <c r="AI78" s="11"/>
      <c r="AJ78" s="11">
        <f t="shared" si="77"/>
        <v>6.0416437194683262E-4</v>
      </c>
      <c r="AK78" s="11"/>
      <c r="AL78" s="11">
        <f t="shared" si="78"/>
        <v>1.4124020992682734E-3</v>
      </c>
      <c r="AM78" s="11"/>
      <c r="AN78" s="11">
        <f t="shared" si="79"/>
        <v>4.1438504537626821E-3</v>
      </c>
      <c r="AO78" s="11"/>
      <c r="AP78" s="11">
        <f t="shared" si="80"/>
        <v>-8.6787393896014045E-4</v>
      </c>
      <c r="AQ78" s="11"/>
      <c r="AR78" s="11">
        <f t="shared" si="82"/>
        <v>4.9918277665844469E-3</v>
      </c>
      <c r="AS78" s="113">
        <f t="shared" si="83"/>
        <v>1.2478390130543726E-2</v>
      </c>
    </row>
    <row r="79" spans="1:45" ht="15.75" thickBot="1" x14ac:dyDescent="0.3">
      <c r="A79" s="19">
        <v>45047</v>
      </c>
      <c r="B79" s="118">
        <f t="shared" si="62"/>
        <v>-1.8686332245887283E-2</v>
      </c>
      <c r="C79" s="42">
        <f>('Monthly ABCs 2017-23'!C78/'Monthly ABCs 2017-23'!C77)-1</f>
        <v>-1.3568500177386977E-2</v>
      </c>
      <c r="D79" s="42">
        <f>('Monthly ABCs 2017-23'!D78/'Monthly ABCs 2017-23'!D77)-1</f>
        <v>-1.8654902087905656E-3</v>
      </c>
      <c r="E79" s="42">
        <f>('Monthly ABCs 2017-23'!E78/'Monthly ABCs 2017-23'!E77)-1</f>
        <v>-3.6820566442517411E-2</v>
      </c>
      <c r="F79" s="118">
        <f t="shared" si="88"/>
        <v>-1.5904166857075259E-2</v>
      </c>
      <c r="G79" s="118">
        <f t="shared" si="89"/>
        <v>-2.1507568077719592E-2</v>
      </c>
      <c r="H79" s="42">
        <f>('Monthly ABCs 2017-23'!H78/'Monthly ABCs 2017-23'!H77)-1</f>
        <v>-2.7667003318424421E-2</v>
      </c>
      <c r="I79" s="42">
        <f>('Monthly ABCs 2017-23'!I78/'Monthly ABCs 2017-23'!I77)-1</f>
        <v>-4.951921254469871E-2</v>
      </c>
      <c r="J79" s="42">
        <f>('Monthly ABCs 2017-23'!J78/'Monthly ABCs 2017-23'!J77)-1</f>
        <v>-3.4179761346622151E-3</v>
      </c>
      <c r="K79" s="120">
        <f t="shared" si="84"/>
        <v>-1.8229547741868257E-2</v>
      </c>
      <c r="L79" s="42">
        <f>('Monthly ABCs 2017-23'!L78/'Monthly ABCs 2017-23'!L77)-1</f>
        <v>5.8009613542873151E-3</v>
      </c>
      <c r="M79" s="46">
        <f t="shared" si="85"/>
        <v>-1.815111249602757E-2</v>
      </c>
      <c r="N79" s="118">
        <f t="shared" si="65"/>
        <v>4.1625608889645997E-2</v>
      </c>
      <c r="O79" s="42">
        <f>('Monthly ABCs 2017-23'!O78/'Monthly ABCs 2017-23'!O77)-1</f>
        <v>6.9836063060922715E-2</v>
      </c>
      <c r="P79" s="118">
        <f t="shared" si="66"/>
        <v>4.4357057244140408E-2</v>
      </c>
      <c r="Q79" s="42">
        <f>('Monthly ABCs 2017-23'!Q78/'Monthly ABCs 2017-23'!Q77)-1</f>
        <v>3.4025445542127386E-2</v>
      </c>
      <c r="R79" s="118">
        <f t="shared" si="67"/>
        <v>3.9345332851417579E-2</v>
      </c>
      <c r="S79" s="42">
        <f>('Monthly ABCs 2017-23'!S78/'Monthly ABCs 2017-23'!S77)-1</f>
        <v>6.0846298025657886E-2</v>
      </c>
      <c r="T79" s="120">
        <f t="shared" si="86"/>
        <v>4.5205034556962169E-2</v>
      </c>
      <c r="U79" s="42">
        <f>('Monthly ABCs 2017-23'!U78/'Monthly ABCs 2017-23'!U77)-1</f>
        <v>1.4126479930695934E-2</v>
      </c>
      <c r="V79" s="42">
        <f>('Monthly ABCs 2017-23'!V78/'Monthly ABCs 2017-23'!V77)-1</f>
        <v>2.223174739248468E-2</v>
      </c>
      <c r="W79" s="46">
        <f t="shared" si="87"/>
        <v>4.0213206790377723E-2</v>
      </c>
      <c r="X79" s="11"/>
      <c r="Z79" s="112"/>
      <c r="AA79" s="11">
        <f t="shared" si="70"/>
        <v>4.5826123186405929E-3</v>
      </c>
      <c r="AB79" s="11">
        <f t="shared" si="71"/>
        <v>1.6285622287237005E-2</v>
      </c>
      <c r="AC79" s="11">
        <f t="shared" si="72"/>
        <v>-1.866945394648984E-2</v>
      </c>
      <c r="AD79" s="11"/>
      <c r="AE79" s="11"/>
      <c r="AF79" s="11">
        <f t="shared" si="73"/>
        <v>-9.5158908223968511E-3</v>
      </c>
      <c r="AG79" s="11">
        <f t="shared" si="74"/>
        <v>-3.1368100048671139E-2</v>
      </c>
      <c r="AH79" s="11">
        <f t="shared" si="75"/>
        <v>1.4733136361365355E-2</v>
      </c>
      <c r="AI79" s="11"/>
      <c r="AJ79" s="11">
        <f t="shared" si="77"/>
        <v>2.3952073850314885E-2</v>
      </c>
      <c r="AK79" s="11"/>
      <c r="AL79" s="11">
        <f t="shared" si="78"/>
        <v>1.4124020992682743E-3</v>
      </c>
      <c r="AM79" s="11"/>
      <c r="AN79" s="11">
        <f t="shared" si="79"/>
        <v>4.1438504537626847E-3</v>
      </c>
      <c r="AO79" s="11"/>
      <c r="AP79" s="11">
        <f t="shared" si="80"/>
        <v>-8.6787393896014392E-4</v>
      </c>
      <c r="AQ79" s="11"/>
      <c r="AR79" s="11">
        <f t="shared" si="82"/>
        <v>4.991827766584446E-3</v>
      </c>
      <c r="AS79" s="113">
        <f t="shared" si="83"/>
        <v>-2.6086726859681789E-2</v>
      </c>
    </row>
    <row r="80" spans="1:45" ht="15.75" thickBot="1" x14ac:dyDescent="0.3">
      <c r="A80" s="19">
        <v>45078</v>
      </c>
      <c r="B80" s="10"/>
      <c r="C80" s="42"/>
      <c r="D80" s="42"/>
      <c r="E80" s="42"/>
      <c r="F80" s="10"/>
      <c r="G80" s="10"/>
      <c r="H80" s="42"/>
      <c r="I80" s="42"/>
      <c r="J80" s="42"/>
      <c r="K80" s="42"/>
      <c r="L80" s="42"/>
      <c r="M80" s="46"/>
      <c r="N80" s="10"/>
      <c r="O80" s="42"/>
      <c r="P80" s="10"/>
      <c r="Q80" s="42"/>
      <c r="R80" s="10"/>
      <c r="S80" s="42"/>
      <c r="T80" s="42"/>
      <c r="U80" s="42"/>
      <c r="V80" s="42"/>
      <c r="W80" s="46"/>
      <c r="X80" s="11"/>
      <c r="Z80" s="63">
        <f>AVERAGE(Z51:Z79,Z3:Z49)</f>
        <v>-5.3521974985971162E-4</v>
      </c>
      <c r="AA80" s="64">
        <f t="shared" ref="AA80:AS80" si="90">AVERAGE(AA51:AA79,AA3:AA49)</f>
        <v>-1.5560221286355723E-3</v>
      </c>
      <c r="AB80" s="64">
        <f t="shared" si="90"/>
        <v>1.0733602486297811E-2</v>
      </c>
      <c r="AC80" s="64">
        <f t="shared" si="90"/>
        <v>-5.7707555857021472E-3</v>
      </c>
      <c r="AD80" s="64">
        <f t="shared" si="90"/>
        <v>2.2469456389523114E-3</v>
      </c>
      <c r="AE80" s="64">
        <f t="shared" si="90"/>
        <v>-3.3564555816920204E-3</v>
      </c>
      <c r="AF80" s="64">
        <f t="shared" si="90"/>
        <v>-3.7576136282343594E-3</v>
      </c>
      <c r="AG80" s="64">
        <f t="shared" si="90"/>
        <v>-6.7754584269427822E-3</v>
      </c>
      <c r="AH80" s="64">
        <f t="shared" si="90"/>
        <v>-9.6807300396687822E-4</v>
      </c>
      <c r="AI80" s="64">
        <f t="shared" si="90"/>
        <v>-7.8435245840684903E-5</v>
      </c>
      <c r="AJ80" s="64">
        <f t="shared" si="90"/>
        <v>2.8274986687743136E-3</v>
      </c>
      <c r="AK80" s="64">
        <f t="shared" si="90"/>
        <v>1.4124020992682736E-3</v>
      </c>
      <c r="AL80" s="64">
        <f t="shared" si="90"/>
        <v>1.6847973713024511E-3</v>
      </c>
      <c r="AM80" s="64">
        <f t="shared" si="90"/>
        <v>4.1438504537626821E-3</v>
      </c>
      <c r="AN80" s="64">
        <f t="shared" si="90"/>
        <v>-1.3861388662710402E-3</v>
      </c>
      <c r="AO80" s="64">
        <f t="shared" si="90"/>
        <v>-8.6787393896014121E-4</v>
      </c>
      <c r="AP80" s="64">
        <f t="shared" si="90"/>
        <v>3.1366023074390305E-4</v>
      </c>
      <c r="AQ80" s="64">
        <f t="shared" si="90"/>
        <v>4.9918277665844469E-3</v>
      </c>
      <c r="AR80" s="64">
        <f t="shared" si="90"/>
        <v>1.9046155759258607E-4</v>
      </c>
      <c r="AS80" s="65">
        <f t="shared" si="90"/>
        <v>-4.3390885089767527E-3</v>
      </c>
    </row>
    <row r="81" spans="1:45" x14ac:dyDescent="0.25">
      <c r="A81" s="19">
        <v>45108</v>
      </c>
      <c r="B81" s="10"/>
      <c r="C81" s="42"/>
      <c r="D81" s="42"/>
      <c r="E81" s="42"/>
      <c r="F81" s="10"/>
      <c r="G81" s="10"/>
      <c r="H81" s="42"/>
      <c r="I81" s="42"/>
      <c r="J81" s="42"/>
      <c r="K81" s="42"/>
      <c r="L81" s="42"/>
      <c r="M81" s="46"/>
      <c r="N81" s="10"/>
      <c r="O81" s="42"/>
      <c r="P81" s="10"/>
      <c r="Q81" s="42"/>
      <c r="R81" s="10"/>
      <c r="S81" s="42"/>
      <c r="T81" s="42"/>
      <c r="U81" s="42"/>
      <c r="V81" s="42"/>
      <c r="W81" s="46"/>
      <c r="X81" s="11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x14ac:dyDescent="0.25">
      <c r="A82" s="19">
        <v>45139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45" x14ac:dyDescent="0.25">
      <c r="A83" s="19">
        <v>45170</v>
      </c>
      <c r="B83" s="3"/>
      <c r="C83" s="10"/>
      <c r="D83" s="10"/>
      <c r="E83" s="10"/>
      <c r="F83" s="10"/>
      <c r="G83" s="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45" x14ac:dyDescent="0.25">
      <c r="A84" s="19">
        <v>45200</v>
      </c>
      <c r="B84" s="3"/>
      <c r="C84" s="3"/>
      <c r="D84" s="3"/>
      <c r="E84" s="3"/>
      <c r="F84" s="3"/>
      <c r="G84" s="3"/>
      <c r="H84" s="3"/>
      <c r="I84" s="3"/>
      <c r="J84" s="10"/>
      <c r="K84" s="10"/>
      <c r="L84" s="10"/>
      <c r="M84" s="10"/>
      <c r="N84" s="3"/>
      <c r="O84" s="3"/>
      <c r="P84" s="3"/>
      <c r="Q84" s="3"/>
      <c r="R84" s="3"/>
      <c r="S84" s="3"/>
      <c r="T84" s="3"/>
      <c r="U84" s="3"/>
      <c r="V84" s="10"/>
      <c r="Z84" s="10"/>
      <c r="AA84" s="10"/>
      <c r="AB84" s="10"/>
      <c r="AC84" s="10"/>
      <c r="AD84" s="10"/>
      <c r="AE84" s="10"/>
      <c r="AF84" s="10"/>
    </row>
    <row r="85" spans="1:45" x14ac:dyDescent="0.25">
      <c r="A85" s="19">
        <v>45231</v>
      </c>
      <c r="J85" s="10"/>
      <c r="K85" s="10"/>
      <c r="L85" s="10"/>
      <c r="M85" s="10"/>
      <c r="V85" s="10"/>
      <c r="Z85" s="95"/>
      <c r="AA85" s="95"/>
      <c r="AB85" s="95"/>
      <c r="AD85" s="95"/>
      <c r="AE85" s="95"/>
      <c r="AF85" s="95"/>
    </row>
    <row r="86" spans="1:45" x14ac:dyDescent="0.25">
      <c r="A86" s="19">
        <v>45261</v>
      </c>
      <c r="B86" s="99"/>
      <c r="C86" s="3"/>
      <c r="D86" s="3"/>
      <c r="E86" s="3"/>
      <c r="F86" s="3"/>
      <c r="G86" s="98"/>
      <c r="I86" s="3"/>
      <c r="N86" s="99"/>
      <c r="O86" s="3"/>
      <c r="P86" s="3"/>
      <c r="Q86" s="3"/>
      <c r="R86" s="3"/>
      <c r="S86" s="98"/>
    </row>
    <row r="87" spans="1:45" x14ac:dyDescent="0.25">
      <c r="B87" s="99"/>
      <c r="C87" s="3"/>
      <c r="D87" s="3"/>
      <c r="E87" s="3"/>
      <c r="F87" s="3"/>
      <c r="G87" s="6"/>
      <c r="H87" s="3"/>
      <c r="I87" s="3"/>
      <c r="N87" s="99"/>
      <c r="O87" s="3"/>
      <c r="P87" s="3"/>
      <c r="Q87" s="3"/>
      <c r="R87" s="3"/>
      <c r="S87" s="6"/>
      <c r="T87" s="3"/>
      <c r="U87" s="3"/>
    </row>
    <row r="88" spans="1:45" x14ac:dyDescent="0.25">
      <c r="B88" s="99"/>
      <c r="C88" s="3"/>
      <c r="D88" s="3"/>
      <c r="E88" s="3"/>
      <c r="F88" s="3"/>
      <c r="G88" s="6"/>
      <c r="H88" s="3"/>
      <c r="I88" s="3"/>
      <c r="J88" s="6"/>
      <c r="K88" s="6"/>
      <c r="L88" s="6"/>
      <c r="M88" s="6"/>
      <c r="N88" s="99"/>
      <c r="O88" s="3"/>
      <c r="P88" s="3"/>
      <c r="Q88" s="3"/>
      <c r="R88" s="3"/>
      <c r="S88" s="6"/>
      <c r="T88" s="3"/>
      <c r="U88" s="3"/>
      <c r="V88" s="6"/>
    </row>
    <row r="89" spans="1:45" x14ac:dyDescent="0.25">
      <c r="B89" s="99"/>
      <c r="C89" s="97"/>
      <c r="D89" s="3"/>
      <c r="E89" s="98"/>
      <c r="F89" s="3"/>
      <c r="G89" s="6"/>
      <c r="H89" s="3"/>
      <c r="I89" s="3"/>
      <c r="J89" s="6"/>
      <c r="K89" s="6"/>
      <c r="L89" s="6"/>
      <c r="M89" s="6"/>
      <c r="N89" s="99"/>
      <c r="O89" s="97"/>
      <c r="P89" s="3"/>
      <c r="Q89" s="98"/>
      <c r="R89" s="3"/>
      <c r="S89" s="6"/>
      <c r="T89" s="3"/>
      <c r="U89" s="3"/>
      <c r="V89" s="6"/>
    </row>
    <row r="90" spans="1:45" x14ac:dyDescent="0.25">
      <c r="B90" s="99"/>
      <c r="C90" s="6"/>
      <c r="D90" s="3"/>
      <c r="E90" s="6"/>
      <c r="F90" s="3"/>
      <c r="G90" s="6"/>
      <c r="H90" s="3"/>
      <c r="I90" s="96"/>
      <c r="M90" s="3"/>
      <c r="N90" s="99"/>
      <c r="O90" s="6"/>
      <c r="P90" s="3"/>
      <c r="Q90" s="6"/>
      <c r="R90" s="3"/>
      <c r="S90" s="6"/>
      <c r="T90" s="3"/>
      <c r="U90" s="3"/>
      <c r="V90" s="3"/>
    </row>
    <row r="91" spans="1:45" x14ac:dyDescent="0.25">
      <c r="B91" s="99"/>
      <c r="C91" s="6"/>
      <c r="D91" s="3"/>
      <c r="E91" s="6"/>
      <c r="F91" s="3"/>
      <c r="G91" s="6"/>
      <c r="H91" s="3"/>
      <c r="I91" s="3"/>
      <c r="M91" s="3"/>
      <c r="N91" s="99"/>
      <c r="O91" s="6"/>
      <c r="P91" s="3"/>
      <c r="Q91" s="6"/>
      <c r="R91" s="3"/>
      <c r="S91" s="6"/>
      <c r="T91" s="3"/>
      <c r="U91" s="96"/>
      <c r="V91" s="3"/>
    </row>
    <row r="92" spans="1:45" x14ac:dyDescent="0.25">
      <c r="B92" s="99"/>
      <c r="C92" s="6"/>
      <c r="D92" s="3"/>
      <c r="E92" s="6"/>
      <c r="F92" s="3"/>
      <c r="G92" s="6"/>
      <c r="H92" s="3"/>
      <c r="I92" s="3"/>
      <c r="M92" s="3"/>
      <c r="N92" s="99"/>
      <c r="O92" s="6"/>
      <c r="P92" s="3"/>
      <c r="Q92" s="6"/>
      <c r="R92" s="3"/>
      <c r="S92" s="6"/>
      <c r="T92" s="3"/>
      <c r="U92" s="3"/>
      <c r="V92" s="3"/>
    </row>
    <row r="93" spans="1:45" x14ac:dyDescent="0.25">
      <c r="B93" s="99"/>
      <c r="C93" s="6"/>
      <c r="D93" s="3"/>
      <c r="E93" s="6"/>
      <c r="F93" s="3"/>
      <c r="G93" s="6"/>
      <c r="H93" s="3"/>
      <c r="I93" s="3"/>
      <c r="M93" s="3"/>
      <c r="N93" s="99"/>
      <c r="O93" s="6"/>
      <c r="P93" s="3"/>
      <c r="Q93" s="6"/>
      <c r="R93" s="3"/>
      <c r="S93" s="6"/>
      <c r="T93" s="3"/>
      <c r="U93" s="3"/>
      <c r="V93" s="3"/>
    </row>
    <row r="94" spans="1:45" x14ac:dyDescent="0.25">
      <c r="B94" s="99"/>
      <c r="C94" s="6"/>
      <c r="D94" s="3"/>
      <c r="E94" s="6"/>
      <c r="F94" s="3"/>
      <c r="G94" s="6"/>
      <c r="H94" s="3"/>
      <c r="I94" s="3"/>
      <c r="M94" s="3"/>
      <c r="N94" s="99"/>
      <c r="O94" s="6"/>
      <c r="P94" s="3"/>
      <c r="Q94" s="6"/>
      <c r="R94" s="3"/>
      <c r="S94" s="6"/>
      <c r="T94" s="3"/>
      <c r="U94" s="3"/>
      <c r="V94" s="3"/>
    </row>
    <row r="95" spans="1:45" x14ac:dyDescent="0.25">
      <c r="B95" s="99"/>
      <c r="C95" s="6"/>
      <c r="D95" s="3"/>
      <c r="E95" s="6"/>
      <c r="F95" s="3"/>
      <c r="G95" s="6"/>
      <c r="H95" s="3"/>
      <c r="I95" s="3"/>
      <c r="M95" s="3"/>
      <c r="N95" s="99"/>
      <c r="O95" s="6"/>
      <c r="P95" s="3"/>
      <c r="Q95" s="6"/>
      <c r="R95" s="3"/>
      <c r="S95" s="6"/>
      <c r="T95" s="3"/>
      <c r="U95" s="3"/>
      <c r="V95" s="3"/>
    </row>
    <row r="96" spans="1:45" x14ac:dyDescent="0.25">
      <c r="B96" s="99"/>
      <c r="C96" s="6"/>
      <c r="D96" s="3"/>
      <c r="E96" s="6"/>
      <c r="F96" s="3"/>
      <c r="G96" s="6"/>
      <c r="H96" s="3"/>
      <c r="I96" s="3"/>
      <c r="M96" s="11"/>
      <c r="N96" s="99"/>
      <c r="O96" s="6"/>
      <c r="P96" s="3"/>
      <c r="Q96" s="6"/>
      <c r="R96" s="3"/>
      <c r="S96" s="6"/>
      <c r="T96" s="3"/>
      <c r="U96" s="3"/>
      <c r="V96" s="11"/>
    </row>
    <row r="97" spans="1:25" x14ac:dyDescent="0.25">
      <c r="B97" s="99"/>
      <c r="C97" s="6"/>
      <c r="D97" s="3"/>
      <c r="E97" s="6"/>
      <c r="F97" s="3"/>
      <c r="G97" s="6"/>
      <c r="H97" s="3"/>
      <c r="I97" s="3"/>
      <c r="N97" s="99"/>
      <c r="O97" s="6"/>
      <c r="P97" s="3"/>
      <c r="Q97" s="6"/>
      <c r="R97" s="3"/>
      <c r="S97" s="6"/>
      <c r="T97" s="3"/>
      <c r="U97" s="3"/>
      <c r="Y97" s="10"/>
    </row>
    <row r="98" spans="1:25" x14ac:dyDescent="0.25">
      <c r="A98" s="1"/>
      <c r="B98" s="99"/>
      <c r="C98" s="6"/>
      <c r="D98" s="3"/>
      <c r="E98" s="6"/>
      <c r="F98" s="3"/>
      <c r="G98" s="6"/>
      <c r="H98" s="3"/>
      <c r="I98" s="3"/>
      <c r="N98" s="99"/>
      <c r="O98" s="6"/>
      <c r="P98" s="3"/>
      <c r="Q98" s="6"/>
      <c r="R98" s="3"/>
      <c r="S98" s="6"/>
      <c r="T98" s="3"/>
      <c r="U98" s="3"/>
      <c r="Y98" s="27"/>
    </row>
    <row r="99" spans="1:25" x14ac:dyDescent="0.25">
      <c r="Y99" s="27"/>
    </row>
    <row r="106" spans="1:25" x14ac:dyDescent="0.25"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</sheetData>
  <conditionalFormatting sqref="B2:M2">
    <cfRule type="duplicateValues" dxfId="28" priority="29"/>
  </conditionalFormatting>
  <conditionalFormatting sqref="B4:M4">
    <cfRule type="duplicateValues" dxfId="27" priority="24"/>
    <cfRule type="duplicateValues" dxfId="26" priority="25"/>
  </conditionalFormatting>
  <conditionalFormatting sqref="B5:M5">
    <cfRule type="duplicateValues" dxfId="25" priority="20"/>
    <cfRule type="duplicateValues" dxfId="24" priority="21"/>
  </conditionalFormatting>
  <conditionalFormatting sqref="B6:M6">
    <cfRule type="duplicateValues" dxfId="23" priority="16"/>
    <cfRule type="duplicateValues" dxfId="22" priority="17"/>
  </conditionalFormatting>
  <conditionalFormatting sqref="B7:M7">
    <cfRule type="duplicateValues" dxfId="21" priority="10"/>
    <cfRule type="duplicateValues" dxfId="20" priority="11"/>
  </conditionalFormatting>
  <conditionalFormatting sqref="B8:M8">
    <cfRule type="duplicateValues" dxfId="19" priority="6"/>
    <cfRule type="duplicateValues" dxfId="18" priority="7"/>
  </conditionalFormatting>
  <conditionalFormatting sqref="B9:M15">
    <cfRule type="duplicateValues" dxfId="17" priority="2"/>
    <cfRule type="duplicateValues" dxfId="16" priority="3"/>
  </conditionalFormatting>
  <conditionalFormatting sqref="B3:V3">
    <cfRule type="duplicateValues" dxfId="15" priority="38"/>
  </conditionalFormatting>
  <conditionalFormatting sqref="N2:V2">
    <cfRule type="duplicateValues" dxfId="14" priority="28"/>
  </conditionalFormatting>
  <conditionalFormatting sqref="N3:V3">
    <cfRule type="duplicateValues" dxfId="13" priority="26"/>
  </conditionalFormatting>
  <conditionalFormatting sqref="N4:V4">
    <cfRule type="duplicateValues" dxfId="12" priority="22"/>
    <cfRule type="duplicateValues" dxfId="11" priority="23"/>
  </conditionalFormatting>
  <conditionalFormatting sqref="N5:V5">
    <cfRule type="duplicateValues" dxfId="10" priority="18"/>
    <cfRule type="duplicateValues" dxfId="9" priority="19"/>
  </conditionalFormatting>
  <conditionalFormatting sqref="N6:V6">
    <cfRule type="duplicateValues" dxfId="8" priority="14"/>
    <cfRule type="duplicateValues" dxfId="7" priority="15"/>
  </conditionalFormatting>
  <conditionalFormatting sqref="N7:V7">
    <cfRule type="duplicateValues" dxfId="6" priority="12"/>
    <cfRule type="duplicateValues" dxfId="5" priority="13"/>
  </conditionalFormatting>
  <conditionalFormatting sqref="N8:V8">
    <cfRule type="duplicateValues" dxfId="4" priority="8"/>
    <cfRule type="duplicateValues" dxfId="3" priority="9"/>
  </conditionalFormatting>
  <conditionalFormatting sqref="N9:V15">
    <cfRule type="duplicateValues" dxfId="2" priority="4"/>
    <cfRule type="duplicateValues" dxfId="1" priority="5"/>
  </conditionalFormatting>
  <conditionalFormatting sqref="N14:V15 B2:V3 B16:V49 C50:E81 O50:O81 Q50:Q81 B50:B79 F50:G79 N50:N79 P50:P79 R50:R79 H50:M81 S50:V81">
    <cfRule type="duplicateValues" dxfId="0" priority="33"/>
  </conditionalFormatting>
  <conditionalFormatting sqref="Z50:AS50 Z80:AS8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" r:id="rId1" display="https://www.pressgazette.co.uk/national-newspaper-print-abcs-daily-star-overtakes-daily-telegraph-for-first-time-in-over-a-year/" xr:uid="{00000000-0004-0000-0200-000000000000}"/>
    <hyperlink ref="A15" r:id="rId2" display="https://www.pressgazette.co.uk/national-newspaper-abcs-metro-climbs-above-the-suns-total-circulation-as-mirror-and-telegraph-titles-post-double-digit-drops/" xr:uid="{00000000-0004-0000-0200-000001000000}"/>
    <hyperlink ref="A16" r:id="rId3" display="https://www.pressgazette.co.uk/national-newspaper-abcs-sun-regains-top-spot-as-city-am-times-and-observer-fare-best-amid-industry-wide-circulation-decline/" xr:uid="{00000000-0004-0000-0200-000002000000}"/>
    <hyperlink ref="A17" r:id="rId4" display="https://www.pressgazette.co.uk/national-newspaper-abcs-daily-telegraph-decision-to-stop-selling-bulks-sees-circulation-fall-by-nearly-a-fifth-year-on-year/" xr:uid="{00000000-0004-0000-0200-000003000000}"/>
    <hyperlink ref="A19" r:id="rId5" display="https://www.pressgazette.co.uk/national-newspaper-abcs-free-metro-tops-circulation-figures-again-but-sun-still-uks-best-selling-newspaper-web-figures/" xr:uid="{00000000-0004-0000-0200-000004000000}"/>
    <hyperlink ref="A20" r:id="rId6" display="https://www.pressgazette.co.uk/national-newspaper-abcs-double-digit-drop-for-mail-titles-as-metro-only-uk-paper-to-see-circulation-growth-in-july/" xr:uid="{00000000-0004-0000-0200-000005000000}"/>
    <hyperlink ref="A21" r:id="rId7" display="https://www.pressgazette.co.uk/national-abcs-free-evening-standard-only-uk-paper-to-see-circulation-growth-in-august/" xr:uid="{00000000-0004-0000-0200-000006000000}"/>
    <hyperlink ref="A22" r:id="rId8" display="https://www.pressgazette.co.uk/national-newspaper-online-abcs-mail-online-audience-down-nearly-a-fifth-in-september/" xr:uid="{00000000-0004-0000-0200-000007000000}"/>
    <hyperlink ref="A23" r:id="rId9" display="https://www.pressgazette.co.uk/national-newspaper-online-abcs-metro-sees-lowest-circulation-drop-as-industry-wide-decline-continues/" xr:uid="{00000000-0004-0000-0200-000008000000}"/>
    <hyperlink ref="A24" r:id="rId10" display="https://www.pressgazette.co.uk/national-newspaper-online-abcs-web-figures-in-double-digit-drop-as-print-circulation-falls-across-the-board/" xr:uid="{00000000-0004-0000-0200-000009000000}"/>
    <hyperlink ref="A25" r:id="rId11" display="https://www.pressgazette.co.uk/national-newspaper-abcs-telegraph-y-o-y-circulation-decline-slows-as-bulk-sales-distortion-ends/" xr:uid="{00000000-0004-0000-0200-00000A000000}"/>
    <hyperlink ref="A26" r:id="rId12" display="https://www.pressgazette.co.uk/national-newspaper-abcs-mail-titles-see-year-on-year-circulation-lift-as-bulk-sales-distortion-ends/" xr:uid="{00000000-0004-0000-0200-00000B000000}"/>
    <hyperlink ref="A27" r:id="rId13" display="https://www.pressgazette.co.uk/national-newsbrand-abcs-full-figures-for-february-2019/" xr:uid="{00000000-0004-0000-0200-00000C000000}"/>
    <hyperlink ref="A28" r:id="rId14" display="https://www.pressgazette.co.uk/national-newsbrand-abcs-full-circulation-figures-for-march-2019/" xr:uid="{00000000-0004-0000-0200-00000D000000}"/>
    <hyperlink ref="A29" r:id="rId15" display="https://www.pressgazette.co.uk/national-newsbrand-abcs-bulk-sales-help-times-climb-above-sunday-mirror-in-circulation-game/" xr:uid="{00000000-0004-0000-0200-00000E000000}"/>
    <hyperlink ref="A30" r:id="rId16" display="https://www.pressgazette.co.uk/national-newsbrand-abcs-sunday-newspapers-hit-by-biggest-circulation-drops/" xr:uid="{00000000-0004-0000-0200-00000F000000}"/>
    <hyperlink ref="A31" r:id="rId17" display="https://www.pressgazette.co.uk/national-newsbrand-abcs-tabloids-worst-hit-as-circulations-fall-year-on-year/" xr:uid="{00000000-0004-0000-0200-000010000000}"/>
    <hyperlink ref="A32" r:id="rId18" display="https://www.pressgazette.co.uk/national-newspaper-abcs-guardian-sees-smallest-circulation-decline-for-july-2019/" xr:uid="{00000000-0004-0000-0200-000011000000}"/>
    <hyperlink ref="A33" r:id="rId19" display="https://www.pressgazette.co.uk/national-newspaper-abcs-guardian-sees-smallest-circulation-decline-in-august-as-daily-star-sunday-worst-hit/" xr:uid="{00000000-0004-0000-0200-000012000000}"/>
    <hyperlink ref="A34" r:id="rId20" display="https://www.pressgazette.co.uk/national-newspaper-abcs-daily-mail-closes-on-suns-position-as-top-selling-title/" xr:uid="{00000000-0004-0000-0200-000013000000}"/>
    <hyperlink ref="A35" r:id="rId21" display="https://www.pressgazette.co.uk/national-newspaper-abcs-guardian-and-observer-see-smallest-circulation-drop-among-paid-for-titles/" xr:uid="{00000000-0004-0000-0200-000014000000}"/>
    <hyperlink ref="A36" r:id="rId22" display="https://www.pressgazette.co.uk/national-newspaper-abcs-full-figures-for-november-2019/" xr:uid="{00000000-0004-0000-0200-000015000000}"/>
    <hyperlink ref="A37" r:id="rId23" display="https://www.pressgazette.co.uk/national-newspaper-abcs-full-figures-december-2019-observer/" xr:uid="{00000000-0004-0000-0200-000016000000}"/>
    <hyperlink ref="A38" r:id="rId24" display="https://www.pressgazette.co.uk/national-newspaper-abc-daily-star-sunday-print-drop-first-2020-circulation-figures/" xr:uid="{00000000-0004-0000-0200-000017000000}"/>
    <hyperlink ref="A39" r:id="rId25" display="https://www.pressgazette.co.uk/national-newspaper-abcs-daily-mail-closes-circulation-gap-on-sun-to-5500-copies/" xr:uid="{00000000-0004-0000-0200-000018000000}"/>
    <hyperlink ref="A40" r:id="rId26" display="https://www.pressgazette.co.uk/national-newspaper-abcs-print-circulations-held-during-coronavirus-outbreak-before-uk-lockdown/" xr:uid="{00000000-0004-0000-0200-000019000000}"/>
    <hyperlink ref="A41" r:id="rId27" display="https://www.pressgazette.co.uk/national-newsbrand-abc-sales-slump-during-uk-lockdown/" xr:uid="{00000000-0004-0000-0200-00001A000000}"/>
    <hyperlink ref="A42" r:id="rId28" display="https://www.pressgazette.co.uk/abcs-national-newspapers-show-signs-of-recovery-from-covid-19-circulation-slump/" xr:uid="{00000000-0004-0000-0200-00001B000000}"/>
    <hyperlink ref="A43" r:id="rId29" display="https://www.pressgazette.co.uk/june-uk-national-press-abcs-daily-star-sees-biggest-recovery-from-covid-19-lockdown-sales-slump/" xr:uid="{00000000-0004-0000-0200-00001C000000}"/>
    <hyperlink ref="A44" r:id="rId30" display="https://www.pressgazette.co.uk/july-national-press-abcs-free-dailies-standard-and-metro-see-slow-circulation-recovery-as-lockdown-eases/" xr:uid="{00000000-0004-0000-0200-00001D000000}"/>
    <hyperlink ref="A45" r:id="rId31" display="https://www.pressgazette.co.uk/august-national-press-abcs-ft-takes-hardest-hit-since-last-year-as-observer-and-mos-fare-best/" xr:uid="{00000000-0004-0000-0200-00001E000000}"/>
    <hyperlink ref="A46" r:id="rId32" display="https://www.pressgazette.co.uk/september-national-press-abcs-daily-mail-print-sale-back-over-1m-for-first-time-in-six-months/" xr:uid="{00000000-0004-0000-0200-00001F000000}"/>
    <hyperlink ref="A49" r:id="rId33" display="https://www.pressgazette.co.uk/most-popular-newspapers-uk-abc-monthly-circulation-figures/" xr:uid="{00000000-0004-0000-0200-000020000000}"/>
    <hyperlink ref="A18" r:id="rId34" display="https://www.pressgazette.co.uk/national-newspaper-abcs-industry-wide-circulation-decline-continues-as-metro-and-sun-top-the-table/" xr:uid="{00000000-0004-0000-0200-000021000000}"/>
    <hyperlink ref="A2" r:id="rId35" display="https://www.pressgazette.co.uk/national-newspaper-print-abcs-for-jan-2017-observer-up-year-on-year-the-sun-is-fastest-riser-month-on-month/" xr:uid="{00000000-0004-0000-0200-000022000000}"/>
    <hyperlink ref="A3" r:id="rId36" display="https://www.pressgazette.co.uk/metro-circulation-overtakes-daily-mail-and-is-within-30000-of-the-sun-on-weekdays/" xr:uid="{00000000-0004-0000-0200-000023000000}"/>
    <hyperlink ref="A4" r:id="rId37" display="https://www.pressgazette.co.uk/abcs-times-records-biggest-print-growth-amid-declining-national-press-circulation-figures/" xr:uid="{00000000-0004-0000-0200-000024000000}"/>
    <hyperlink ref="A5" r:id="rId38" display="https://www.pressgazette.co.uk/print-abcs-bulks-boost-times-as-trinity-mirror-nationals-and-scottish-dailies-record-double-digital-circulation-falls/" xr:uid="{00000000-0004-0000-0200-000025000000}"/>
    <hyperlink ref="A6" r:id="rId39" display="https://www.pressgazette.co.uk/print-abc-metro-overtakes-sun-in-uk-weekday-distribution-but-murdoch-title-still-britains-best-selling-paper/" xr:uid="{00000000-0004-0000-0200-000026000000}"/>
    <hyperlink ref="A7" r:id="rId40" display="https://www.pressgazette.co.uk/the-sun-mirror-and-daily-star-all-lose-sales-by-more-than-10-per-cent-year-on-year-in-june/" xr:uid="{00000000-0004-0000-0200-000027000000}"/>
    <hyperlink ref="A8" r:id="rId41" display="https://www.pressgazette.co.uk/print-abcs-metro-only-newspaper-to-grow-distribution-as-all-paid-for-nationals-lost-sales-in-july/" xr:uid="{00000000-0004-0000-0200-000028000000}"/>
    <hyperlink ref="A9" r:id="rId42" display="https://www.pressgazette.co.uk/abc-national-press-circulation-figures-mirror-titles-were-the-biggest-fallers-in-august/" xr:uid="{00000000-0004-0000-0200-000029000000}"/>
    <hyperlink ref="A10" r:id="rId43" display="https://www.pressgazette.co.uk/national-newspaper-abcs-bulks-helped-times-and-daily-telegraph-boost-print-circulations-in-september/" xr:uid="{00000000-0004-0000-0200-00002A000000}"/>
    <hyperlink ref="A11" r:id="rId44" display="https://www.pressgazette.co.uk/print-abcs-mirror-national-titles-hit-hardest-amid-industry-wide-circulation-drop/" xr:uid="{00000000-0004-0000-0200-00002B000000}"/>
    <hyperlink ref="A12" r:id="rId45" display="https://www.pressgazette.co.uk/abc-increased-bulks-help-telegraph-become-only-uk-newspaper-to-increase-circulation-in-november/" xr:uid="{00000000-0004-0000-0200-00002C000000}"/>
    <hyperlink ref="A13" r:id="rId46" display="https://www.pressgazette.co.uk/times-overtakes-telegraph-headline-print-circulation-for-first-time-abc-figures-show/" xr:uid="{00000000-0004-0000-0200-00002D000000}"/>
  </hyperlinks>
  <pageMargins left="0.7" right="0.7" top="0.75" bottom="0.75" header="0.3" footer="0.3"/>
  <pageSetup orientation="portrait" r:id="rId47"/>
  <legacy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National newspapers circ &amp; rev</vt:lpstr>
      <vt:lpstr>Top 50 online newsbrands</vt:lpstr>
      <vt:lpstr>Reach - print &amp; digital</vt:lpstr>
      <vt:lpstr>Monthly ABCs 2017-23</vt:lpstr>
      <vt:lpstr>%ch ABCs 2017-23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Chivers</dc:creator>
  <cp:lastModifiedBy>Tom Chivers</cp:lastModifiedBy>
  <dcterms:created xsi:type="dcterms:W3CDTF">2021-02-09T11:42:50Z</dcterms:created>
  <dcterms:modified xsi:type="dcterms:W3CDTF">2023-09-18T01:14:56Z</dcterms:modified>
</cp:coreProperties>
</file>